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0_Pilotage\04_OMECR_2022\"/>
    </mc:Choice>
  </mc:AlternateContent>
  <xr:revisionPtr revIDLastSave="0" documentId="13_ncr:1_{B77F5E09-9686-4853-9CEC-DAAD1FC2AC16}" xr6:coauthVersionLast="47" xr6:coauthVersionMax="47" xr10:uidLastSave="{00000000-0000-0000-0000-000000000000}"/>
  <bookViews>
    <workbookView xWindow="-120" yWindow="-120" windowWidth="29040" windowHeight="15840" activeTab="1" xr2:uid="{D3EEAAA3-3588-40C0-AF68-CE1001EC3441}"/>
  </bookViews>
  <sheets>
    <sheet name="Français" sheetId="1" r:id="rId1"/>
    <sheet name="Deutsch" sheetId="7" r:id="rId2"/>
    <sheet name="Listes" sheetId="5" state="hidden" r:id="rId3"/>
  </sheets>
  <definedNames>
    <definedName name="_xlnm.Print_Titles" localSheetId="1">Deutsch!$1:$1</definedName>
    <definedName name="_xlnm.Print_Titles" localSheetId="0">Français!$1:$1</definedName>
    <definedName name="_xlnm.Print_Area" localSheetId="1">Deutsch!$A$1:$F$55</definedName>
    <definedName name="_xlnm.Print_Area" localSheetId="0">Français!$A$1:$F$55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  <c r="B48" i="7"/>
  <c r="B50" i="7" s="1"/>
  <c r="D36" i="7"/>
  <c r="B32" i="7" s="1"/>
  <c r="C27" i="7"/>
  <c r="C26" i="7"/>
  <c r="D9" i="7"/>
  <c r="B10" i="7" l="1"/>
  <c r="B38" i="7"/>
  <c r="B37" i="7"/>
  <c r="C31" i="7"/>
  <c r="C32" i="7" s="1"/>
  <c r="D36" i="1"/>
  <c r="B39" i="7" l="1"/>
  <c r="B53" i="7" s="1"/>
  <c r="C27" i="1"/>
  <c r="C26" i="1"/>
  <c r="D9" i="1"/>
  <c r="B10" i="1" s="1"/>
  <c r="B32" i="1"/>
  <c r="B4" i="1"/>
  <c r="C31" i="1" l="1"/>
  <c r="C32" i="1" s="1"/>
  <c r="B37" i="1"/>
  <c r="B38" i="1"/>
  <c r="B39" i="1" l="1"/>
  <c r="B48" i="1"/>
  <c r="B50" i="1" s="1"/>
  <c r="B53" i="1" l="1"/>
</calcChain>
</file>

<file path=xl/sharedStrings.xml><?xml version="1.0" encoding="utf-8"?>
<sst xmlns="http://schemas.openxmlformats.org/spreadsheetml/2006/main" count="172" uniqueCount="140">
  <si>
    <t>Charges financières</t>
  </si>
  <si>
    <t>Total</t>
  </si>
  <si>
    <t>Réserves facultatives</t>
  </si>
  <si>
    <t>Réserves légales</t>
  </si>
  <si>
    <t>Capital-actions</t>
  </si>
  <si>
    <t>Chiffre d'affaires</t>
  </si>
  <si>
    <t>Référence à l'ordonnance</t>
  </si>
  <si>
    <t>Données du demandeur</t>
  </si>
  <si>
    <t>Fortune commerciale indépendant</t>
  </si>
  <si>
    <t>Prise en compte de la situation patrimoniale</t>
  </si>
  <si>
    <t>Fonds propres de l'entreprise</t>
  </si>
  <si>
    <t>Franchise de CHF 500'000</t>
  </si>
  <si>
    <t>Q1/2019</t>
  </si>
  <si>
    <t>Q1/2022</t>
  </si>
  <si>
    <t>Art. 4 al. 1 : Perte de CA de 40% entre Q1/19 et Q1/22</t>
  </si>
  <si>
    <t>Groupe d'activité</t>
  </si>
  <si>
    <t>Groupe 3</t>
  </si>
  <si>
    <t>Art. 4 al. 3 : Groupes d'activités</t>
  </si>
  <si>
    <t>Groupe 1</t>
  </si>
  <si>
    <t>Groupe 2</t>
  </si>
  <si>
    <t>Groupe 4</t>
  </si>
  <si>
    <t>Patente D + sports et loisirs</t>
  </si>
  <si>
    <t>Patente A</t>
  </si>
  <si>
    <t>Forains</t>
  </si>
  <si>
    <t>Patente I + restauration + transport de personnes + événementiel + traiteurs + agences de voyage et voyagistes</t>
  </si>
  <si>
    <t>Groupe</t>
  </si>
  <si>
    <t>Définition</t>
  </si>
  <si>
    <t>Charges de matériel et marchandises</t>
  </si>
  <si>
    <t>Charges de locaux</t>
  </si>
  <si>
    <t>Charges d'administration</t>
  </si>
  <si>
    <t>Chiffre d'affaires pour la période</t>
  </si>
  <si>
    <t>Indemnités RHT et APG reçues</t>
  </si>
  <si>
    <t>Réduction de l'aide</t>
  </si>
  <si>
    <t>Maximum de l'aide</t>
  </si>
  <si>
    <t>Coûts non couverts</t>
  </si>
  <si>
    <t>Moyenne</t>
  </si>
  <si>
    <t>Taux applicable selon le groupe</t>
  </si>
  <si>
    <t>Maximum applicable</t>
  </si>
  <si>
    <t>Définition du groupe d'activité</t>
  </si>
  <si>
    <t>Total des coûts</t>
  </si>
  <si>
    <r>
      <rPr>
        <b/>
        <sz val="8"/>
        <color theme="1"/>
        <rFont val="Calibri"/>
        <family val="2"/>
        <scheme val="minor"/>
      </rPr>
      <t>Direction de l'économie, de l'emploi et de la formation professionnelle DEEF</t>
    </r>
    <r>
      <rPr>
        <sz val="8"/>
        <color theme="1"/>
        <rFont val="Calibri"/>
        <family val="2"/>
        <scheme val="minor"/>
      </rPr>
      <t xml:space="preserve">
Volkswirtschafts- und Berufsbildungsdirektion VWBD</t>
    </r>
  </si>
  <si>
    <t>Perte de chiffre d'affaires</t>
  </si>
  <si>
    <t>Variation du CA</t>
  </si>
  <si>
    <t>Charges d'exploitation et d'entretien</t>
  </si>
  <si>
    <t>Charges de véhicules d'entreprise</t>
  </si>
  <si>
    <t>Frais de publicité</t>
  </si>
  <si>
    <t>Charges d'assurances</t>
  </si>
  <si>
    <t>Charges de personnel</t>
  </si>
  <si>
    <t>Art. 6 : charges avec incidence directe sur les liquidités</t>
  </si>
  <si>
    <t>Indemnités d'assurances privées</t>
  </si>
  <si>
    <t>Tout autre montant encaissé en rapport avec l'exploitation</t>
  </si>
  <si>
    <t>Art. 7 al. 1 let. a</t>
  </si>
  <si>
    <t>Art. 7 al. 1 let. b et c</t>
  </si>
  <si>
    <t>Art. 7 al. 1 let. d</t>
  </si>
  <si>
    <t>Art. 7 al. 1 let. e</t>
  </si>
  <si>
    <t xml:space="preserve">Total suppposé de l'aide </t>
  </si>
  <si>
    <t>Aide supposée pour la période</t>
  </si>
  <si>
    <t>Taux de couverture selon le groupe</t>
  </si>
  <si>
    <t>Art. 18 al. 1 et 2 : pourcentage du soutien financier en fonction du groupe</t>
  </si>
  <si>
    <t>Couverture</t>
  </si>
  <si>
    <t>Art. 19 al. 1 : Fonds propres</t>
  </si>
  <si>
    <t>Art. 19 al. 2 : Fortune commerciale</t>
  </si>
  <si>
    <t xml:space="preserve">Art. 19 : Franchise de CHF 500'000 </t>
  </si>
  <si>
    <t>Art. 19 al. 1 : la contribution est réduite de la part excédant CHF 500'000</t>
  </si>
  <si>
    <t>Art. 20 al. 1 : Taux applicables selon les groupes</t>
  </si>
  <si>
    <t>Taux max</t>
  </si>
  <si>
    <t>max abs</t>
  </si>
  <si>
    <t>Maximum absolu selon le groupe</t>
  </si>
  <si>
    <t>Art. 20 al. 1 : Maximum applicable selon les groupes</t>
  </si>
  <si>
    <t>Attention : ce montant est mentionné à titre indicatif uniquement, seule la décision officielle de l'Etat de Fribourg fait foi pour le versement de l'aide.</t>
  </si>
  <si>
    <t>Art. 10 al. 2 : Calcul du chiffre d'affaires moyen 2018-2019</t>
  </si>
  <si>
    <r>
      <t xml:space="preserve">Coûts impactant les liquidités (montants </t>
    </r>
    <r>
      <rPr>
        <b/>
        <u/>
        <sz val="10"/>
        <color theme="1"/>
        <rFont val="Calibri"/>
        <family val="2"/>
        <scheme val="minor"/>
      </rPr>
      <t>hors taxe</t>
    </r>
    <r>
      <rPr>
        <b/>
        <sz val="10"/>
        <color theme="1"/>
        <rFont val="Calibri"/>
        <family val="2"/>
        <scheme val="minor"/>
      </rPr>
      <t>)</t>
    </r>
  </si>
  <si>
    <t>Art. 4 : Conditions d'éligibilité : les groupes 1 et 4 et les entreprises créées après le 01.01.2019 sont dispensés de justifier une baisse de CA de 40%
Art. 5 : Les entreprises qui ont un CA supérieur à 5 millions en sont également dispensées.</t>
  </si>
  <si>
    <t>Attention : veuillez vous référer à l'ordonnance afin de vérifier si vous remplissez les autres conditions d'éligibilité.</t>
  </si>
  <si>
    <t>Angaben Gesuchsteller/in</t>
  </si>
  <si>
    <t>Grundlage (WMHV-COVID-19 22)</t>
  </si>
  <si>
    <t>Unternehmenskategorie</t>
  </si>
  <si>
    <t>Kategorie 1</t>
  </si>
  <si>
    <t>Art. 4 Abs. 3: Kategorien</t>
  </si>
  <si>
    <t>Beschreibung der Kategorie</t>
  </si>
  <si>
    <t>Umsatzrückgang</t>
  </si>
  <si>
    <t>Differenz</t>
  </si>
  <si>
    <t>Art. 4 Abs. 1: Umsatzrückgang von mind. 40% zwischen Q1/19 und Q1/22</t>
  </si>
  <si>
    <t>Art. 4: Bedingungen: Die Kategorien 1 und 4 und die ab dem 01.01.2019 gegründeten Unternehmen müssen keinen Umsatzrückgang von 40% belegen
Art. 5: Die Unternehmen mit einem Umsatz von über 5 Mio. Fr. sind ebenfalls davon befreit.</t>
  </si>
  <si>
    <t>Achtung: Prüfen Sie in der Verordnung, ob Sie die anderen Bedingungen für die Gewährung eines Beitrags erfüllen.</t>
  </si>
  <si>
    <r>
      <t xml:space="preserve">Liquiditätswirksame Kosten (Beträge </t>
    </r>
    <r>
      <rPr>
        <b/>
        <u/>
        <sz val="10"/>
        <color theme="1"/>
        <rFont val="Calibri"/>
        <family val="2"/>
        <scheme val="minor"/>
      </rPr>
      <t>ohne MWST</t>
    </r>
    <r>
      <rPr>
        <b/>
        <sz val="10"/>
        <color theme="1"/>
        <rFont val="Calibri"/>
        <family val="2"/>
        <scheme val="minor"/>
      </rPr>
      <t>)</t>
    </r>
  </si>
  <si>
    <t>Material- und Warenaufwand</t>
  </si>
  <si>
    <t>Art. 6: liquiditätswirksamer Aufwand</t>
  </si>
  <si>
    <t>Personalaufwand</t>
  </si>
  <si>
    <t>Aufwand für die Räumlichkeiten</t>
  </si>
  <si>
    <t>Betriebs- und Unterhaltsaufwand</t>
  </si>
  <si>
    <t>Aufwand für Firmenfahrzeuge</t>
  </si>
  <si>
    <t>Verwaltungsaufwand</t>
  </si>
  <si>
    <t>Werbekosten</t>
  </si>
  <si>
    <t>Versicherungsaufwand</t>
  </si>
  <si>
    <t>Finanzaufwand</t>
  </si>
  <si>
    <t>Total Kosten</t>
  </si>
  <si>
    <t>Umsatz im betreffenden Zeitraum</t>
  </si>
  <si>
    <t>Art. 7 Abs. 1 Bst. a</t>
  </si>
  <si>
    <t>Bezogene KAE und EO</t>
  </si>
  <si>
    <t>Art. 7 Abs. 1 Bst. b und c</t>
  </si>
  <si>
    <t>Entschädigung einer Privatversicherung</t>
  </si>
  <si>
    <t>Art. 7 Abs. 1 Bst. d</t>
  </si>
  <si>
    <t>Weitere Einnahmen i.V.m. der Geschäftstätigkeit</t>
  </si>
  <si>
    <t>Art. 7 Abs. 1 Bst. e</t>
  </si>
  <si>
    <t>Ungedeckte Kosten</t>
  </si>
  <si>
    <t>Deckungsgrad nach Kategorie</t>
  </si>
  <si>
    <t>Art. 18 Abs. 1 und 2: Beitragssatz nach Kategorie</t>
  </si>
  <si>
    <t>Höchstbeitrag</t>
  </si>
  <si>
    <t>Durchschnitt</t>
  </si>
  <si>
    <t>Umsatz</t>
  </si>
  <si>
    <t>Art. 10 Abs. 2: Durchschnittlicher Umsatz 2018-2019</t>
  </si>
  <si>
    <t>Anwendbarer Prozentsatz nach Kategorie</t>
  </si>
  <si>
    <t>Art. 20 Abs. 1: Prozentsätze nach Kategorie</t>
  </si>
  <si>
    <t>Absolutes Maximum nach Kategorie</t>
  </si>
  <si>
    <t>Art. 20 Abs. 1: Höchstbetrag nach Kategorie</t>
  </si>
  <si>
    <t xml:space="preserve">Vermögens- und Kapitalsituation </t>
  </si>
  <si>
    <t>Eigenmittel des Unternehmens</t>
  </si>
  <si>
    <t>Aktienkapital</t>
  </si>
  <si>
    <t>Art. 19 Abs. 1: Eigenmittel</t>
  </si>
  <si>
    <t>Gesetzliche Reserven</t>
  </si>
  <si>
    <t>Freiwillige Reserven</t>
  </si>
  <si>
    <t>Geschäftsvermögen Selbstständige</t>
  </si>
  <si>
    <t>Art. 19 Abs. 2: Geschäftsvermögen</t>
  </si>
  <si>
    <t>Freibetrag CHF 500'000</t>
  </si>
  <si>
    <t xml:space="preserve">Art. 19: Freibetrag CHF 500'000 </t>
  </si>
  <si>
    <t>Beitragskürzung</t>
  </si>
  <si>
    <t>Art. 19 Abs. 1: Beitrag wird um den Betrag gekürzt, der CHF 500'000 übersteigt</t>
  </si>
  <si>
    <t>Total Beitrag (Schätzung)</t>
  </si>
  <si>
    <t>Möglicher Beitrag für den betreffenden Zeitraum</t>
  </si>
  <si>
    <t>Achtung: Dieser Betrag entspricht einer Schätzung und hat nur informativen Wert. Nur die offizielle Verfügung des Staats Freiburg ist für die Zahlung des Beitrags gültig.</t>
  </si>
  <si>
    <t>Kategorie</t>
  </si>
  <si>
    <t>Definition</t>
  </si>
  <si>
    <t>Patent D + Sport und Freizeit</t>
  </si>
  <si>
    <t>Kategorie 2</t>
  </si>
  <si>
    <t>Patent A</t>
  </si>
  <si>
    <t>Kategorie 3</t>
  </si>
  <si>
    <t>Patent I + Gastronomie + Personenbeförderung  + Veranstaltungssektor + Traiteure + Reisebüros + Reiseveranstalter</t>
  </si>
  <si>
    <t>Kategorie 4</t>
  </si>
  <si>
    <t>Schausteller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</si>
</sst>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2">
    <xf numFmtId="0" fontId="0" fillId="0" borderId="0" xfId="0"/>
    <xf numFmtId="3" fontId="3" fillId="2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Protection="1"/>
    <xf numFmtId="3" fontId="2" fillId="0" borderId="0" xfId="0" applyNumberFormat="1" applyFont="1" applyAlignment="1" applyProtection="1">
      <alignment horizontal="right"/>
    </xf>
    <xf numFmtId="10" fontId="3" fillId="0" borderId="0" xfId="0" applyNumberFormat="1" applyFont="1" applyAlignment="1" applyProtection="1">
      <alignment horizontal="right"/>
    </xf>
    <xf numFmtId="0" fontId="2" fillId="0" borderId="1" xfId="0" applyFont="1" applyBorder="1" applyProtection="1"/>
    <xf numFmtId="3" fontId="2" fillId="0" borderId="1" xfId="0" applyNumberFormat="1" applyFont="1" applyBorder="1" applyAlignment="1" applyProtection="1">
      <alignment horizontal="right"/>
    </xf>
    <xf numFmtId="3" fontId="3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3" fontId="3" fillId="0" borderId="0" xfId="0" applyNumberFormat="1" applyFont="1" applyAlignment="1" applyProtection="1">
      <alignment horizontal="left"/>
    </xf>
    <xf numFmtId="0" fontId="3" fillId="0" borderId="0" xfId="0" applyFont="1" applyFill="1" applyProtection="1"/>
    <xf numFmtId="0" fontId="10" fillId="0" borderId="0" xfId="0" applyFont="1" applyFill="1" applyProtection="1"/>
    <xf numFmtId="3" fontId="3" fillId="0" borderId="0" xfId="0" applyNumberFormat="1" applyFont="1" applyFill="1" applyAlignment="1" applyProtection="1">
      <alignment horizontal="right"/>
    </xf>
    <xf numFmtId="0" fontId="3" fillId="0" borderId="2" xfId="0" applyFont="1" applyBorder="1" applyProtection="1"/>
    <xf numFmtId="3" fontId="3" fillId="2" borderId="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3" fontId="3" fillId="0" borderId="3" xfId="0" applyNumberFormat="1" applyFont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left" vertical="center"/>
    </xf>
    <xf numFmtId="3" fontId="2" fillId="0" borderId="1" xfId="0" applyNumberFormat="1" applyFont="1" applyBorder="1" applyAlignment="1" applyProtection="1">
      <alignment horizontal="right" vertical="center"/>
    </xf>
    <xf numFmtId="0" fontId="11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0" fillId="0" borderId="0" xfId="0" applyProtection="1"/>
    <xf numFmtId="3" fontId="3" fillId="0" borderId="0" xfId="0" applyNumberFormat="1" applyFont="1" applyFill="1" applyAlignment="1" applyProtection="1">
      <alignment horizontal="right" vertical="center"/>
    </xf>
    <xf numFmtId="0" fontId="0" fillId="0" borderId="0" xfId="0" applyFill="1" applyProtection="1"/>
    <xf numFmtId="0" fontId="3" fillId="0" borderId="0" xfId="0" applyFont="1" applyBorder="1" applyProtection="1"/>
    <xf numFmtId="3" fontId="2" fillId="0" borderId="0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Protection="1"/>
    <xf numFmtId="0" fontId="3" fillId="0" borderId="4" xfId="0" applyFont="1" applyBorder="1" applyProtection="1"/>
    <xf numFmtId="3" fontId="3" fillId="2" borderId="4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</xf>
    <xf numFmtId="3" fontId="3" fillId="0" borderId="0" xfId="0" applyNumberFormat="1" applyFont="1" applyFill="1" applyAlignment="1" applyProtection="1">
      <alignment horizontal="left"/>
    </xf>
    <xf numFmtId="3" fontId="2" fillId="0" borderId="1" xfId="0" applyNumberFormat="1" applyFont="1" applyFill="1" applyBorder="1" applyAlignment="1" applyProtection="1">
      <alignment horizontal="right"/>
    </xf>
    <xf numFmtId="14" fontId="2" fillId="3" borderId="0" xfId="0" applyNumberFormat="1" applyFont="1" applyFill="1" applyAlignment="1" applyProtection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0" fontId="2" fillId="3" borderId="0" xfId="0" applyFont="1" applyFill="1" applyAlignment="1" applyProtection="1">
      <alignment horizontal="center" vertical="center"/>
    </xf>
    <xf numFmtId="3" fontId="17" fillId="0" borderId="1" xfId="0" applyNumberFormat="1" applyFont="1" applyBorder="1" applyAlignment="1" applyProtection="1">
      <alignment horizontal="right"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16" fillId="0" borderId="0" xfId="0" applyNumberFormat="1" applyFont="1" applyFill="1" applyAlignment="1" applyProtection="1">
      <alignment horizontal="right" vertical="center"/>
    </xf>
    <xf numFmtId="0" fontId="4" fillId="0" borderId="0" xfId="0" applyFont="1" applyProtection="1"/>
    <xf numFmtId="3" fontId="3" fillId="0" borderId="0" xfId="0" applyNumberFormat="1" applyFont="1" applyBorder="1" applyAlignment="1" applyProtection="1">
      <alignment horizontal="left" vertical="center" wrapText="1"/>
    </xf>
    <xf numFmtId="3" fontId="3" fillId="0" borderId="0" xfId="0" applyNumberFormat="1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3" fontId="16" fillId="0" borderId="2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Border="1" applyProtection="1"/>
    <xf numFmtId="0" fontId="2" fillId="3" borderId="0" xfId="0" applyFont="1" applyFill="1" applyAlignment="1" applyProtection="1">
      <alignment horizontal="center" vertical="center" wrapText="1"/>
    </xf>
    <xf numFmtId="10" fontId="2" fillId="0" borderId="0" xfId="0" applyNumberFormat="1" applyFont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3" fillId="0" borderId="0" xfId="0" quotePrefix="1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Fill="1" applyBorder="1" applyProtection="1"/>
    <xf numFmtId="3" fontId="17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Protection="1"/>
    <xf numFmtId="3" fontId="3" fillId="0" borderId="1" xfId="0" applyNumberFormat="1" applyFont="1" applyFill="1" applyBorder="1" applyAlignment="1" applyProtection="1">
      <alignment horizontal="right"/>
    </xf>
    <xf numFmtId="165" fontId="2" fillId="0" borderId="0" xfId="0" applyNumberFormat="1" applyFont="1" applyBorder="1" applyProtection="1"/>
    <xf numFmtId="4" fontId="0" fillId="0" borderId="0" xfId="0" applyNumberFormat="1"/>
    <xf numFmtId="0" fontId="1" fillId="0" borderId="0" xfId="0" applyFont="1" applyProtection="1"/>
    <xf numFmtId="0" fontId="12" fillId="0" borderId="0" xfId="0" applyFont="1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 vertical="center" wrapText="1"/>
    </xf>
    <xf numFmtId="10" fontId="4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>
      <alignment horizontal="right"/>
    </xf>
    <xf numFmtId="3" fontId="13" fillId="0" borderId="0" xfId="0" applyNumberFormat="1" applyFont="1" applyAlignment="1" applyProtection="1">
      <alignment horizontal="left" vertical="center"/>
    </xf>
    <xf numFmtId="3" fontId="13" fillId="0" borderId="0" xfId="0" applyNumberFormat="1" applyFont="1" applyAlignment="1" applyProtection="1">
      <alignment horizontal="right" vertical="center"/>
    </xf>
    <xf numFmtId="3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3" fontId="4" fillId="0" borderId="0" xfId="0" applyNumberFormat="1" applyFont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/>
    </xf>
    <xf numFmtId="3" fontId="3" fillId="0" borderId="4" xfId="0" applyNumberFormat="1" applyFont="1" applyFill="1" applyBorder="1" applyAlignment="1" applyProtection="1">
      <alignment horizontal="right"/>
    </xf>
    <xf numFmtId="3" fontId="13" fillId="0" borderId="0" xfId="0" applyNumberFormat="1" applyFont="1" applyAlignment="1" applyProtection="1">
      <alignment horizontal="right"/>
    </xf>
    <xf numFmtId="3" fontId="13" fillId="0" borderId="0" xfId="0" applyNumberFormat="1" applyFont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 wrapText="1"/>
    </xf>
    <xf numFmtId="10" fontId="2" fillId="0" borderId="0" xfId="0" applyNumberFormat="1" applyFont="1" applyAlignment="1" applyProtection="1">
      <alignment horizontal="center" vertical="center"/>
    </xf>
    <xf numFmtId="3" fontId="4" fillId="0" borderId="0" xfId="0" applyNumberFormat="1" applyFont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top" wrapText="1"/>
    </xf>
    <xf numFmtId="3" fontId="6" fillId="0" borderId="0" xfId="0" applyNumberFormat="1" applyFont="1" applyAlignment="1" applyProtection="1">
      <alignment horizontal="left" vertical="top" wrapText="1"/>
    </xf>
    <xf numFmtId="0" fontId="3" fillId="0" borderId="0" xfId="0" quotePrefix="1" applyFont="1" applyAlignment="1" applyProtection="1">
      <alignment horizontal="left" vertical="center" wrapText="1"/>
    </xf>
    <xf numFmtId="3" fontId="6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10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10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 wrapText="1"/>
    </xf>
    <xf numFmtId="0" fontId="10" fillId="0" borderId="0" xfId="0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 vertical="center"/>
    </xf>
    <xf numFmtId="0" fontId="3" fillId="0" borderId="4" xfId="0" applyFont="1" applyBorder="1"/>
    <xf numFmtId="3" fontId="3" fillId="0" borderId="4" xfId="0" applyNumberFormat="1" applyFont="1" applyBorder="1" applyAlignment="1">
      <alignment horizontal="right"/>
    </xf>
    <xf numFmtId="3" fontId="16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left" vertic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3" fontId="17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11" fillId="0" borderId="0" xfId="0" applyFont="1"/>
    <xf numFmtId="3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</cellXfs>
  <cellStyles count="2">
    <cellStyle name="Milliers 2" xfId="1" xr:uid="{74C28C7D-F3AC-42F3-AE6F-7B6A113FA843}"/>
    <cellStyle name="Normal" xfId="0" builtinId="0"/>
  </cellStyles>
  <dxfs count="16"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3452813</xdr:colOff>
      <xdr:row>0</xdr:row>
      <xdr:rowOff>9525</xdr:rowOff>
    </xdr:from>
    <xdr:ext cx="564931" cy="525517"/>
    <xdr:pic>
      <xdr:nvPicPr>
        <xdr:cNvPr id="2" name="Image 1" descr="logo_etat_de_fribourg_fr_de_en.jpg">
          <a:extLst>
            <a:ext uri="{FF2B5EF4-FFF2-40B4-BE49-F238E27FC236}">
              <a16:creationId xmlns:a16="http://schemas.microsoft.com/office/drawing/2014/main" id="{769FD9A0-75B8-49DC-A3A1-AF5A2EBB59B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29913" y="9525"/>
          <a:ext cx="564931" cy="5255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3452813</xdr:colOff>
      <xdr:row>0</xdr:row>
      <xdr:rowOff>9525</xdr:rowOff>
    </xdr:from>
    <xdr:ext cx="564931" cy="525517"/>
    <xdr:pic>
      <xdr:nvPicPr>
        <xdr:cNvPr id="2" name="Image 1" descr="logo_etat_de_fribourg_fr_de_en.jpg">
          <a:extLst>
            <a:ext uri="{FF2B5EF4-FFF2-40B4-BE49-F238E27FC236}">
              <a16:creationId xmlns:a16="http://schemas.microsoft.com/office/drawing/2014/main" id="{85C9893D-93F9-4C34-ADA2-0ABF1999AEB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2013" y="9525"/>
          <a:ext cx="564931" cy="525517"/>
        </a:xfrm>
        <a:prstGeom prst="rect">
          <a:avLst/>
        </a:prstGeom>
      </xdr:spPr>
    </xdr:pic>
    <xdr:clientData/>
  </xdr:oneCellAnchor>
  <xdr:oneCellAnchor>
    <xdr:from>
      <xdr:col>5</xdr:col>
      <xdr:colOff>3452813</xdr:colOff>
      <xdr:row>0</xdr:row>
      <xdr:rowOff>9525</xdr:rowOff>
    </xdr:from>
    <xdr:ext cx="564931" cy="525517"/>
    <xdr:pic>
      <xdr:nvPicPr>
        <xdr:cNvPr id="3" name="Image 2" descr="logo_etat_de_fribourg_fr_de_en.jpg">
          <a:extLst>
            <a:ext uri="{FF2B5EF4-FFF2-40B4-BE49-F238E27FC236}">
              <a16:creationId xmlns:a16="http://schemas.microsoft.com/office/drawing/2014/main" id="{24530EE1-D7B3-4EB0-A782-FD30A97C0C6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7738" y="9525"/>
          <a:ext cx="564931" cy="5255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5EFE-A71B-43F8-9012-6FEEAA81C559}">
  <dimension ref="A1:N55"/>
  <sheetViews>
    <sheetView topLeftCell="A22" zoomScaleNormal="100" workbookViewId="0">
      <selection activeCell="B44" sqref="B44:B45"/>
    </sheetView>
  </sheetViews>
  <sheetFormatPr baseColWidth="10" defaultRowHeight="15" x14ac:dyDescent="0.25"/>
  <cols>
    <col min="1" max="1" width="37.28515625" style="29" customWidth="1"/>
    <col min="2" max="4" width="10.5703125" style="29" customWidth="1"/>
    <col min="5" max="5" width="6.42578125" style="29" customWidth="1"/>
    <col min="6" max="6" width="60.28515625" style="29" customWidth="1"/>
    <col min="7" max="9" width="11.7109375" style="70" customWidth="1"/>
    <col min="10" max="13" width="11.42578125" style="70"/>
    <col min="14" max="16384" width="11.42578125" style="29"/>
  </cols>
  <sheetData>
    <row r="1" spans="1:13" ht="47.25" customHeight="1" x14ac:dyDescent="0.25">
      <c r="A1" s="96" t="s">
        <v>40</v>
      </c>
      <c r="B1" s="96"/>
      <c r="C1" s="96"/>
      <c r="D1" s="96"/>
      <c r="E1" s="61"/>
    </row>
    <row r="2" spans="1:13" s="4" customFormat="1" ht="26.25" customHeight="1" x14ac:dyDescent="0.2">
      <c r="A2" s="2" t="s">
        <v>7</v>
      </c>
      <c r="B2" s="3"/>
      <c r="C2" s="3"/>
      <c r="D2" s="3"/>
      <c r="E2" s="3"/>
      <c r="F2" s="2" t="s">
        <v>6</v>
      </c>
      <c r="H2" s="50"/>
      <c r="I2" s="50"/>
      <c r="J2" s="50"/>
      <c r="K2" s="50"/>
      <c r="L2" s="50"/>
      <c r="M2" s="50"/>
    </row>
    <row r="3" spans="1:13" x14ac:dyDescent="0.25">
      <c r="A3" s="17" t="s">
        <v>15</v>
      </c>
      <c r="B3" s="39" t="s">
        <v>18</v>
      </c>
      <c r="C3" s="31"/>
      <c r="D3" s="53"/>
      <c r="E3" s="53"/>
      <c r="F3" s="40" t="s">
        <v>17</v>
      </c>
      <c r="G3" s="71"/>
      <c r="H3" s="71"/>
      <c r="I3" s="72"/>
    </row>
    <row r="4" spans="1:13" x14ac:dyDescent="0.25">
      <c r="A4" s="17" t="s">
        <v>38</v>
      </c>
      <c r="B4" s="95" t="str">
        <f>VLOOKUP(B3,Listes!A1:B5,2)</f>
        <v>Patente D + sports et loisirs</v>
      </c>
      <c r="C4" s="95"/>
      <c r="D4" s="95"/>
      <c r="E4" s="95"/>
      <c r="F4" s="40"/>
      <c r="G4" s="71"/>
      <c r="H4" s="71"/>
      <c r="I4" s="72"/>
    </row>
    <row r="5" spans="1:13" ht="13.5" customHeight="1" x14ac:dyDescent="0.25">
      <c r="A5" s="4"/>
      <c r="B5" s="95"/>
      <c r="C5" s="95"/>
      <c r="D5" s="95"/>
      <c r="E5" s="95"/>
      <c r="G5" s="71"/>
      <c r="H5" s="71"/>
      <c r="I5" s="71"/>
    </row>
    <row r="6" spans="1:13" ht="13.5" customHeight="1" x14ac:dyDescent="0.25">
      <c r="A6" s="4"/>
      <c r="B6" s="95"/>
      <c r="C6" s="95"/>
      <c r="D6" s="95"/>
      <c r="E6" s="95"/>
      <c r="G6" s="71"/>
      <c r="H6" s="71"/>
      <c r="I6" s="71"/>
    </row>
    <row r="7" spans="1:13" s="77" customFormat="1" ht="14.25" customHeight="1" x14ac:dyDescent="0.2">
      <c r="A7" s="94" t="s">
        <v>41</v>
      </c>
      <c r="B7" s="91" t="s">
        <v>12</v>
      </c>
      <c r="C7" s="91" t="s">
        <v>13</v>
      </c>
      <c r="D7" s="91" t="s">
        <v>42</v>
      </c>
      <c r="E7" s="58"/>
      <c r="F7" s="90" t="s">
        <v>6</v>
      </c>
      <c r="G7" s="73"/>
      <c r="H7" s="73"/>
      <c r="I7" s="74"/>
      <c r="J7" s="75"/>
      <c r="K7" s="76"/>
      <c r="L7" s="76"/>
      <c r="M7" s="76"/>
    </row>
    <row r="8" spans="1:13" s="77" customFormat="1" ht="14.25" customHeight="1" x14ac:dyDescent="0.2">
      <c r="A8" s="94"/>
      <c r="B8" s="91"/>
      <c r="C8" s="91"/>
      <c r="D8" s="91"/>
      <c r="E8" s="58"/>
      <c r="F8" s="90"/>
      <c r="G8" s="73"/>
      <c r="H8" s="73"/>
      <c r="I8" s="74"/>
      <c r="J8" s="75"/>
      <c r="K8" s="76"/>
      <c r="L8" s="76"/>
      <c r="M8" s="76"/>
    </row>
    <row r="9" spans="1:13" x14ac:dyDescent="0.25">
      <c r="A9" s="4" t="s">
        <v>5</v>
      </c>
      <c r="B9" s="1"/>
      <c r="C9" s="1"/>
      <c r="D9" s="6" t="e">
        <f>(C9-B9)/B9</f>
        <v>#DIV/0!</v>
      </c>
      <c r="E9" s="6"/>
      <c r="F9" s="40" t="s">
        <v>14</v>
      </c>
      <c r="G9" s="78"/>
      <c r="H9" s="79"/>
      <c r="I9" s="79"/>
      <c r="J9" s="79"/>
      <c r="K9" s="79"/>
      <c r="L9" s="79"/>
      <c r="M9" s="50"/>
    </row>
    <row r="10" spans="1:13" s="10" customFormat="1" ht="15" customHeight="1" x14ac:dyDescent="0.25">
      <c r="B10" s="92" t="e">
        <f>IF(OR(D9&lt;=-40%,B3="Groupe 1",B3="Groupe 4",D36&gt;=5000000),"Perte de CA minimale atteinte","Perte de CA minimale non atteinte")</f>
        <v>#DIV/0!</v>
      </c>
      <c r="C10" s="92"/>
      <c r="D10" s="92"/>
      <c r="E10" s="59"/>
      <c r="F10" s="97" t="s">
        <v>72</v>
      </c>
      <c r="G10" s="80"/>
      <c r="H10" s="81"/>
      <c r="I10" s="81"/>
      <c r="J10" s="82"/>
      <c r="K10" s="82"/>
      <c r="L10" s="83"/>
      <c r="M10" s="84"/>
    </row>
    <row r="11" spans="1:13" s="10" customFormat="1" ht="18.75" customHeight="1" x14ac:dyDescent="0.25">
      <c r="B11" s="59"/>
      <c r="C11" s="59"/>
      <c r="D11" s="59"/>
      <c r="E11" s="59"/>
      <c r="F11" s="97"/>
      <c r="G11" s="85"/>
      <c r="H11" s="81"/>
      <c r="I11" s="81"/>
      <c r="J11" s="82"/>
      <c r="K11" s="82"/>
      <c r="L11" s="83"/>
      <c r="M11" s="84"/>
    </row>
    <row r="12" spans="1:13" s="10" customFormat="1" ht="18.75" customHeight="1" x14ac:dyDescent="0.25">
      <c r="B12" s="59"/>
      <c r="C12" s="59"/>
      <c r="D12" s="59"/>
      <c r="E12" s="59"/>
      <c r="F12" s="97"/>
      <c r="G12" s="85"/>
      <c r="H12" s="81"/>
      <c r="I12" s="81"/>
      <c r="J12" s="82"/>
      <c r="K12" s="82"/>
      <c r="L12" s="83"/>
      <c r="M12" s="84"/>
    </row>
    <row r="13" spans="1:13" s="10" customFormat="1" x14ac:dyDescent="0.25">
      <c r="A13" s="25" t="s">
        <v>73</v>
      </c>
      <c r="B13" s="59"/>
      <c r="C13" s="59"/>
      <c r="D13" s="59"/>
      <c r="E13" s="59"/>
      <c r="F13" s="62"/>
      <c r="G13" s="85"/>
      <c r="H13" s="81"/>
      <c r="I13" s="81"/>
      <c r="J13" s="82"/>
      <c r="K13" s="82"/>
      <c r="L13" s="83"/>
      <c r="M13" s="84"/>
    </row>
    <row r="14" spans="1:13" ht="13.5" customHeight="1" x14ac:dyDescent="0.25">
      <c r="A14" s="13"/>
      <c r="C14" s="5"/>
      <c r="D14" s="11"/>
      <c r="E14" s="11"/>
    </row>
    <row r="15" spans="1:13" s="77" customFormat="1" ht="14.25" customHeight="1" x14ac:dyDescent="0.2">
      <c r="A15" s="94" t="s">
        <v>71</v>
      </c>
      <c r="B15" s="94"/>
      <c r="C15" s="91" t="s">
        <v>13</v>
      </c>
      <c r="D15" s="2"/>
      <c r="E15" s="60"/>
      <c r="F15" s="90" t="s">
        <v>6</v>
      </c>
      <c r="G15" s="73"/>
      <c r="H15" s="74"/>
      <c r="I15" s="75"/>
      <c r="J15" s="76"/>
      <c r="K15" s="76"/>
      <c r="L15" s="76"/>
      <c r="M15" s="76"/>
    </row>
    <row r="16" spans="1:13" s="77" customFormat="1" ht="14.25" customHeight="1" x14ac:dyDescent="0.2">
      <c r="A16" s="94"/>
      <c r="B16" s="94"/>
      <c r="C16" s="91" t="s">
        <v>13</v>
      </c>
      <c r="D16" s="2"/>
      <c r="E16" s="60"/>
      <c r="F16" s="90"/>
      <c r="G16" s="73"/>
      <c r="H16" s="74"/>
      <c r="I16" s="75"/>
      <c r="J16" s="76"/>
      <c r="K16" s="76"/>
      <c r="L16" s="76"/>
      <c r="M16" s="76"/>
    </row>
    <row r="17" spans="1:14" x14ac:dyDescent="0.25">
      <c r="A17" s="15" t="s">
        <v>27</v>
      </c>
      <c r="B17" s="86"/>
      <c r="C17" s="16"/>
      <c r="D17" s="54"/>
      <c r="E17" s="54"/>
      <c r="F17" s="35" t="s">
        <v>48</v>
      </c>
      <c r="G17" s="89"/>
      <c r="H17" s="89"/>
      <c r="I17" s="89"/>
      <c r="J17" s="89"/>
      <c r="K17" s="89"/>
      <c r="L17" s="89"/>
      <c r="M17" s="89"/>
      <c r="N17" s="89"/>
    </row>
    <row r="18" spans="1:14" x14ac:dyDescent="0.25">
      <c r="A18" s="32" t="s">
        <v>47</v>
      </c>
      <c r="B18" s="26"/>
      <c r="C18" s="1"/>
      <c r="D18" s="48"/>
      <c r="E18" s="48"/>
      <c r="F18" s="35"/>
      <c r="G18" s="89"/>
      <c r="H18" s="89"/>
      <c r="I18" s="89"/>
      <c r="J18" s="89"/>
      <c r="K18" s="89"/>
      <c r="L18" s="89"/>
      <c r="M18" s="89"/>
      <c r="N18" s="89"/>
    </row>
    <row r="19" spans="1:14" x14ac:dyDescent="0.25">
      <c r="A19" s="36" t="s">
        <v>28</v>
      </c>
      <c r="B19" s="87"/>
      <c r="C19" s="37"/>
      <c r="D19" s="55"/>
      <c r="E19" s="55"/>
      <c r="F19" s="51"/>
      <c r="G19" s="78"/>
      <c r="H19" s="79"/>
      <c r="I19" s="79"/>
      <c r="J19" s="79"/>
    </row>
    <row r="20" spans="1:14" x14ac:dyDescent="0.25">
      <c r="A20" s="36" t="s">
        <v>43</v>
      </c>
      <c r="B20" s="87"/>
      <c r="C20" s="37"/>
      <c r="D20" s="55"/>
      <c r="E20" s="55"/>
      <c r="F20" s="51"/>
      <c r="G20" s="79"/>
      <c r="H20" s="79"/>
      <c r="I20" s="79"/>
      <c r="J20" s="79"/>
    </row>
    <row r="21" spans="1:14" x14ac:dyDescent="0.25">
      <c r="A21" s="36" t="s">
        <v>44</v>
      </c>
      <c r="B21" s="87"/>
      <c r="C21" s="37"/>
      <c r="D21" s="55"/>
      <c r="E21" s="55"/>
      <c r="F21" s="51"/>
      <c r="G21" s="79"/>
      <c r="H21" s="79"/>
      <c r="I21" s="79"/>
      <c r="J21" s="79"/>
    </row>
    <row r="22" spans="1:14" x14ac:dyDescent="0.25">
      <c r="A22" s="15" t="s">
        <v>29</v>
      </c>
      <c r="B22" s="86"/>
      <c r="C22" s="16"/>
      <c r="D22" s="54"/>
      <c r="E22" s="54"/>
      <c r="F22" s="35"/>
      <c r="G22" s="79"/>
      <c r="H22" s="79"/>
      <c r="I22" s="79"/>
      <c r="J22" s="79"/>
    </row>
    <row r="23" spans="1:14" x14ac:dyDescent="0.25">
      <c r="A23" s="15" t="s">
        <v>45</v>
      </c>
      <c r="B23" s="86"/>
      <c r="C23" s="16"/>
      <c r="D23" s="54"/>
      <c r="E23" s="54"/>
      <c r="F23" s="35"/>
      <c r="G23" s="79"/>
      <c r="H23" s="79"/>
      <c r="I23" s="79"/>
      <c r="J23" s="79"/>
    </row>
    <row r="24" spans="1:14" x14ac:dyDescent="0.25">
      <c r="A24" s="15" t="s">
        <v>46</v>
      </c>
      <c r="B24" s="86"/>
      <c r="C24" s="16"/>
      <c r="D24" s="54"/>
      <c r="E24" s="54"/>
      <c r="F24" s="35"/>
      <c r="G24" s="78"/>
      <c r="H24" s="79"/>
      <c r="I24" s="79"/>
      <c r="J24" s="79"/>
    </row>
    <row r="25" spans="1:14" x14ac:dyDescent="0.25">
      <c r="A25" s="15" t="s">
        <v>0</v>
      </c>
      <c r="B25" s="86"/>
      <c r="C25" s="16"/>
      <c r="D25" s="54"/>
      <c r="E25" s="54"/>
      <c r="F25" s="35"/>
      <c r="G25" s="79"/>
      <c r="H25" s="79"/>
      <c r="I25" s="79"/>
      <c r="J25" s="79"/>
    </row>
    <row r="26" spans="1:14" x14ac:dyDescent="0.25">
      <c r="A26" s="7" t="s">
        <v>39</v>
      </c>
      <c r="B26" s="42"/>
      <c r="C26" s="8">
        <f>SUM(C17:C25)</f>
        <v>0</v>
      </c>
      <c r="D26" s="47"/>
      <c r="E26" s="47"/>
      <c r="F26" s="52"/>
      <c r="G26" s="93"/>
      <c r="H26" s="93"/>
      <c r="I26" s="93"/>
      <c r="J26" s="93"/>
      <c r="K26" s="93"/>
      <c r="L26" s="93"/>
      <c r="M26" s="93"/>
      <c r="N26" s="93"/>
    </row>
    <row r="27" spans="1:14" x14ac:dyDescent="0.25">
      <c r="A27" s="12" t="s">
        <v>30</v>
      </c>
      <c r="B27" s="26"/>
      <c r="C27" s="26">
        <f>C9</f>
        <v>0</v>
      </c>
      <c r="D27" s="49"/>
      <c r="E27" s="49"/>
      <c r="F27" s="41" t="s">
        <v>51</v>
      </c>
      <c r="G27" s="79"/>
      <c r="H27" s="79"/>
      <c r="I27" s="79"/>
      <c r="J27" s="79"/>
      <c r="K27" s="79"/>
      <c r="L27" s="50"/>
    </row>
    <row r="28" spans="1:14" x14ac:dyDescent="0.25">
      <c r="A28" s="12" t="s">
        <v>31</v>
      </c>
      <c r="B28" s="26"/>
      <c r="C28" s="34"/>
      <c r="D28" s="49"/>
      <c r="E28" s="49"/>
      <c r="F28" s="41" t="s">
        <v>52</v>
      </c>
      <c r="G28" s="79"/>
      <c r="H28" s="79"/>
      <c r="I28" s="79"/>
      <c r="J28" s="79"/>
      <c r="K28" s="79"/>
      <c r="L28" s="50"/>
    </row>
    <row r="29" spans="1:14" x14ac:dyDescent="0.25">
      <c r="A29" s="12" t="s">
        <v>49</v>
      </c>
      <c r="B29" s="26"/>
      <c r="C29" s="34"/>
      <c r="D29" s="49"/>
      <c r="E29" s="49"/>
      <c r="F29" s="41" t="s">
        <v>53</v>
      </c>
      <c r="G29" s="79"/>
      <c r="H29" s="79"/>
      <c r="I29" s="79"/>
      <c r="J29" s="79"/>
      <c r="K29" s="79"/>
      <c r="L29" s="50"/>
    </row>
    <row r="30" spans="1:14" x14ac:dyDescent="0.25">
      <c r="A30" s="12" t="s">
        <v>50</v>
      </c>
      <c r="B30" s="26"/>
      <c r="C30" s="34"/>
      <c r="D30" s="49"/>
      <c r="E30" s="49"/>
      <c r="F30" s="41" t="s">
        <v>54</v>
      </c>
      <c r="G30" s="79"/>
      <c r="H30" s="79"/>
      <c r="I30" s="79"/>
      <c r="J30" s="79"/>
      <c r="K30" s="79"/>
      <c r="L30" s="50"/>
    </row>
    <row r="31" spans="1:14" x14ac:dyDescent="0.25">
      <c r="A31" s="66" t="s">
        <v>34</v>
      </c>
      <c r="B31" s="67"/>
      <c r="C31" s="67">
        <f>IF(SUM(C27:C30)&gt;C26,0,C26-SUM(C27:C30))</f>
        <v>0</v>
      </c>
      <c r="D31" s="56"/>
      <c r="E31" s="56"/>
      <c r="F31" s="41"/>
      <c r="G31" s="79"/>
      <c r="I31" s="79"/>
      <c r="J31" s="79"/>
      <c r="L31" s="50"/>
    </row>
    <row r="32" spans="1:14" x14ac:dyDescent="0.25">
      <c r="A32" s="64" t="s">
        <v>57</v>
      </c>
      <c r="B32" s="68" t="e">
        <f>IF(D36&gt;5000000,0.6,VLOOKUP(B3,Listes!A1:E5,5))</f>
        <v>#DIV/0!</v>
      </c>
      <c r="C32" s="33" t="e">
        <f>C31*B32</f>
        <v>#DIV/0!</v>
      </c>
      <c r="D32" s="65"/>
      <c r="E32" s="65"/>
      <c r="F32" s="41" t="s">
        <v>58</v>
      </c>
      <c r="G32" s="79"/>
      <c r="I32" s="79"/>
      <c r="J32" s="79"/>
      <c r="L32" s="50"/>
    </row>
    <row r="33" spans="1:13" x14ac:dyDescent="0.25">
      <c r="A33" s="12"/>
      <c r="B33" s="14"/>
      <c r="C33" s="30"/>
      <c r="D33" s="30"/>
      <c r="E33" s="30"/>
      <c r="F33" s="41"/>
      <c r="G33" s="79"/>
      <c r="H33" s="79"/>
      <c r="I33" s="79"/>
      <c r="J33" s="79"/>
      <c r="K33" s="79"/>
      <c r="L33" s="50"/>
    </row>
    <row r="34" spans="1:13" s="77" customFormat="1" ht="14.25" customHeight="1" x14ac:dyDescent="0.2">
      <c r="A34" s="94" t="s">
        <v>33</v>
      </c>
      <c r="B34" s="91">
        <v>2018</v>
      </c>
      <c r="C34" s="91">
        <v>2019</v>
      </c>
      <c r="D34" s="91" t="s">
        <v>35</v>
      </c>
      <c r="E34" s="58"/>
      <c r="F34" s="90" t="s">
        <v>6</v>
      </c>
      <c r="G34" s="73"/>
      <c r="H34" s="74"/>
      <c r="I34" s="75"/>
      <c r="J34" s="76"/>
      <c r="K34" s="76"/>
      <c r="L34" s="76"/>
      <c r="M34" s="76"/>
    </row>
    <row r="35" spans="1:13" s="77" customFormat="1" ht="14.25" customHeight="1" x14ac:dyDescent="0.2">
      <c r="A35" s="94"/>
      <c r="B35" s="91"/>
      <c r="C35" s="91"/>
      <c r="D35" s="91"/>
      <c r="E35" s="58"/>
      <c r="F35" s="90"/>
      <c r="G35" s="73"/>
      <c r="H35" s="74"/>
      <c r="I35" s="75"/>
      <c r="J35" s="76"/>
      <c r="K35" s="76"/>
      <c r="L35" s="76"/>
      <c r="M35" s="76"/>
    </row>
    <row r="36" spans="1:13" x14ac:dyDescent="0.25">
      <c r="A36" s="17" t="s">
        <v>5</v>
      </c>
      <c r="B36" s="34"/>
      <c r="C36" s="34"/>
      <c r="D36" s="5" t="e">
        <f>ROUND(AVERAGE(B36,C36),0)</f>
        <v>#DIV/0!</v>
      </c>
      <c r="E36" s="5"/>
      <c r="F36" s="17" t="s">
        <v>70</v>
      </c>
      <c r="G36" s="79"/>
      <c r="H36" s="79"/>
      <c r="I36" s="79"/>
      <c r="J36" s="79"/>
      <c r="K36" s="79"/>
      <c r="L36" s="50"/>
    </row>
    <row r="37" spans="1:13" ht="13.5" customHeight="1" x14ac:dyDescent="0.25">
      <c r="A37" s="18" t="s">
        <v>36</v>
      </c>
      <c r="B37" s="57" t="e">
        <f>IF(D36&gt;=5000000,0.045,VLOOKUP(B3,Listes!A1:C5,3))</f>
        <v>#DIV/0!</v>
      </c>
      <c r="C37" s="28"/>
      <c r="F37" s="17" t="s">
        <v>64</v>
      </c>
      <c r="G37" s="78"/>
      <c r="H37" s="79"/>
      <c r="I37" s="79"/>
      <c r="J37" s="79"/>
      <c r="K37" s="79"/>
      <c r="L37" s="50"/>
    </row>
    <row r="38" spans="1:13" ht="13.5" customHeight="1" x14ac:dyDescent="0.25">
      <c r="A38" s="18" t="s">
        <v>67</v>
      </c>
      <c r="B38" s="26" t="e">
        <f>IF(D36&gt;=5000000,600000,VLOOKUP(B3,Listes!A1:E5,4))</f>
        <v>#DIV/0!</v>
      </c>
      <c r="C38" s="28"/>
      <c r="F38" s="17" t="s">
        <v>68</v>
      </c>
      <c r="G38" s="78"/>
      <c r="H38" s="79"/>
      <c r="I38" s="79"/>
      <c r="J38" s="79"/>
      <c r="K38" s="79"/>
      <c r="L38" s="50"/>
    </row>
    <row r="39" spans="1:13" ht="13.5" customHeight="1" x14ac:dyDescent="0.25">
      <c r="A39" s="24" t="s">
        <v>37</v>
      </c>
      <c r="B39" s="33" t="e">
        <f>IF(D36*B37&gt;=B38,B38,D36*B37)</f>
        <v>#DIV/0!</v>
      </c>
      <c r="C39" s="27"/>
      <c r="F39" s="17"/>
      <c r="G39" s="79"/>
      <c r="H39" s="79"/>
      <c r="I39" s="79"/>
      <c r="J39" s="79"/>
      <c r="K39" s="79"/>
      <c r="L39" s="50"/>
    </row>
    <row r="40" spans="1:13" x14ac:dyDescent="0.25">
      <c r="A40" s="18"/>
      <c r="B40" s="28"/>
      <c r="D40" s="24"/>
      <c r="E40" s="24"/>
      <c r="F40" s="38"/>
      <c r="G40" s="79"/>
      <c r="H40" s="79"/>
      <c r="I40" s="79"/>
      <c r="J40" s="79"/>
      <c r="K40" s="79"/>
      <c r="L40" s="50"/>
    </row>
    <row r="41" spans="1:13" s="77" customFormat="1" ht="26.25" customHeight="1" x14ac:dyDescent="0.25">
      <c r="A41" s="2" t="s">
        <v>9</v>
      </c>
      <c r="B41" s="43">
        <v>44561</v>
      </c>
      <c r="C41" s="58"/>
      <c r="D41" s="58"/>
      <c r="E41" s="58"/>
      <c r="F41" s="60" t="s">
        <v>6</v>
      </c>
      <c r="G41" s="73"/>
      <c r="H41" s="76"/>
      <c r="I41" s="76"/>
      <c r="J41" s="76"/>
      <c r="K41" s="76"/>
      <c r="L41" s="76"/>
      <c r="M41" s="76"/>
    </row>
    <row r="42" spans="1:13" x14ac:dyDescent="0.25">
      <c r="A42" s="23" t="s">
        <v>10</v>
      </c>
      <c r="B42" s="14"/>
      <c r="D42" s="5"/>
      <c r="E42" s="5"/>
      <c r="F42" s="11"/>
      <c r="G42" s="88"/>
      <c r="H42" s="79"/>
      <c r="I42" s="79"/>
      <c r="J42" s="50"/>
    </row>
    <row r="43" spans="1:13" ht="5.25" customHeight="1" x14ac:dyDescent="0.25">
      <c r="A43" s="23"/>
      <c r="B43" s="14"/>
      <c r="D43" s="5"/>
      <c r="E43" s="5"/>
      <c r="F43" s="11"/>
      <c r="G43" s="88"/>
      <c r="H43" s="79"/>
      <c r="I43" s="79"/>
      <c r="J43" s="50"/>
    </row>
    <row r="44" spans="1:13" x14ac:dyDescent="0.25">
      <c r="A44" s="4" t="s">
        <v>4</v>
      </c>
      <c r="B44" s="1"/>
      <c r="D44" s="5"/>
      <c r="E44" s="5"/>
      <c r="F44" s="21" t="s">
        <v>60</v>
      </c>
      <c r="G44" s="88"/>
      <c r="H44" s="79"/>
      <c r="I44" s="79"/>
      <c r="J44" s="50"/>
    </row>
    <row r="45" spans="1:13" x14ac:dyDescent="0.25">
      <c r="A45" s="4" t="s">
        <v>3</v>
      </c>
      <c r="B45" s="1"/>
      <c r="D45" s="5"/>
      <c r="E45" s="5"/>
      <c r="F45" s="21" t="s">
        <v>60</v>
      </c>
      <c r="G45" s="88"/>
      <c r="H45" s="79"/>
      <c r="I45" s="79"/>
      <c r="J45" s="50"/>
    </row>
    <row r="46" spans="1:13" x14ac:dyDescent="0.25">
      <c r="A46" s="4" t="s">
        <v>2</v>
      </c>
      <c r="B46" s="1"/>
      <c r="D46" s="5"/>
      <c r="E46" s="5"/>
      <c r="F46" s="21" t="s">
        <v>60</v>
      </c>
      <c r="G46" s="88"/>
      <c r="H46" s="79"/>
      <c r="I46" s="79"/>
      <c r="J46" s="50"/>
    </row>
    <row r="47" spans="1:13" x14ac:dyDescent="0.25">
      <c r="A47" s="4" t="s">
        <v>8</v>
      </c>
      <c r="B47" s="1"/>
      <c r="D47" s="5"/>
      <c r="E47" s="5"/>
      <c r="F47" s="21" t="s">
        <v>61</v>
      </c>
      <c r="G47" s="88"/>
      <c r="H47" s="79"/>
      <c r="I47" s="79"/>
      <c r="J47" s="50"/>
    </row>
    <row r="48" spans="1:13" x14ac:dyDescent="0.25">
      <c r="A48" s="7" t="s">
        <v>1</v>
      </c>
      <c r="B48" s="8">
        <f>IF(SUM(B44:B47)&lt;0,0,SUM(B44:B47))</f>
        <v>0</v>
      </c>
      <c r="F48" s="10"/>
    </row>
    <row r="49" spans="1:13" s="25" customFormat="1" ht="15" customHeight="1" x14ac:dyDescent="0.25">
      <c r="A49" s="19" t="s">
        <v>11</v>
      </c>
      <c r="B49" s="20">
        <v>-500000</v>
      </c>
      <c r="F49" s="21" t="s">
        <v>62</v>
      </c>
    </row>
    <row r="50" spans="1:13" s="25" customFormat="1" ht="15" customHeight="1" x14ac:dyDescent="0.25">
      <c r="A50" s="24" t="s">
        <v>32</v>
      </c>
      <c r="B50" s="22">
        <f>IF(SUM(B48:B49)&lt;0,0,SUM(B48:B49))</f>
        <v>0</v>
      </c>
      <c r="F50" s="21" t="s">
        <v>63</v>
      </c>
    </row>
    <row r="51" spans="1:13" s="25" customFormat="1" ht="15" customHeight="1" x14ac:dyDescent="0.25">
      <c r="A51" s="18"/>
      <c r="B51" s="9"/>
      <c r="C51" s="18"/>
      <c r="D51" s="9"/>
      <c r="E51" s="9"/>
      <c r="F51" s="9"/>
    </row>
    <row r="52" spans="1:13" s="77" customFormat="1" ht="26.25" customHeight="1" x14ac:dyDescent="0.25">
      <c r="A52" s="2" t="s">
        <v>55</v>
      </c>
      <c r="B52" s="46" t="s">
        <v>13</v>
      </c>
      <c r="C52" s="43"/>
      <c r="D52" s="58"/>
      <c r="E52" s="58"/>
      <c r="F52" s="60" t="s">
        <v>6</v>
      </c>
      <c r="G52" s="73"/>
      <c r="H52" s="76"/>
      <c r="I52" s="76"/>
      <c r="J52" s="76"/>
      <c r="K52" s="76"/>
      <c r="L52" s="76"/>
      <c r="M52" s="76"/>
    </row>
    <row r="53" spans="1:13" s="25" customFormat="1" ht="15" customHeight="1" x14ac:dyDescent="0.25">
      <c r="A53" s="18" t="s">
        <v>56</v>
      </c>
      <c r="B53" s="9" t="e">
        <f>IF(IF((C32)&lt;=B39,(C32-B50),(B39-B50))&lt;=0,0,IF((C32)&lt;=B39,(C32-B50),(B39-B50)))</f>
        <v>#DIV/0!</v>
      </c>
      <c r="C53" s="18"/>
      <c r="D53" s="9"/>
      <c r="E53" s="9"/>
      <c r="F53" s="9"/>
    </row>
    <row r="54" spans="1:13" s="10" customFormat="1" ht="7.5" customHeight="1" x14ac:dyDescent="0.25">
      <c r="B54" s="59"/>
      <c r="C54" s="59"/>
      <c r="D54" s="59"/>
      <c r="E54" s="59"/>
      <c r="F54" s="62"/>
      <c r="G54" s="85"/>
      <c r="H54" s="81"/>
      <c r="I54" s="81"/>
      <c r="J54" s="82"/>
      <c r="K54" s="82"/>
      <c r="L54" s="83"/>
      <c r="M54" s="84"/>
    </row>
    <row r="55" spans="1:13" s="25" customFormat="1" ht="15" customHeight="1" x14ac:dyDescent="0.25">
      <c r="A55" s="63" t="s">
        <v>69</v>
      </c>
      <c r="B55" s="9"/>
      <c r="C55" s="18"/>
      <c r="D55" s="9"/>
      <c r="E55" s="9"/>
      <c r="F55" s="9"/>
    </row>
  </sheetData>
  <sheetProtection algorithmName="SHA-512" hashValue="q0L3sn1v7iiYtG22A+8Ohc9Z53qdc892X8KekNf6zRdJSSOmwuYL9/rq2TO58GOfAlII8swZ0tbccxth1g8VoQ==" saltValue="CF2sI5cv/j7m+j7SyyXW0g==" spinCount="100000" sheet="1" objects="1" scenarios="1" selectLockedCells="1"/>
  <dataConsolidate/>
  <mergeCells count="19">
    <mergeCell ref="B4:E6"/>
    <mergeCell ref="A1:D1"/>
    <mergeCell ref="F7:F8"/>
    <mergeCell ref="F15:F16"/>
    <mergeCell ref="C7:C8"/>
    <mergeCell ref="A15:B16"/>
    <mergeCell ref="F10:F12"/>
    <mergeCell ref="A34:A35"/>
    <mergeCell ref="B34:B35"/>
    <mergeCell ref="B7:B8"/>
    <mergeCell ref="A7:A8"/>
    <mergeCell ref="D7:D8"/>
    <mergeCell ref="G17:N18"/>
    <mergeCell ref="F34:F35"/>
    <mergeCell ref="C34:C35"/>
    <mergeCell ref="D34:D35"/>
    <mergeCell ref="B10:D10"/>
    <mergeCell ref="G26:N26"/>
    <mergeCell ref="C15:C16"/>
  </mergeCells>
  <phoneticPr fontId="8" type="noConversion"/>
  <conditionalFormatting sqref="D40:E40 A40:B40 C37:C39 A36:A39">
    <cfRule type="containsText" dxfId="15" priority="10" operator="containsText" text="Maximum atteint">
      <formula>NOT(ISERROR(SEARCH("Maximum atteint",A36)))</formula>
    </cfRule>
  </conditionalFormatting>
  <conditionalFormatting sqref="B10:B13">
    <cfRule type="containsText" dxfId="14" priority="3" operator="containsText" text="Perte de CA minimale non atteinte">
      <formula>NOT(ISERROR(SEARCH("Perte de CA minimale non atteinte",B10)))</formula>
    </cfRule>
    <cfRule type="containsText" dxfId="13" priority="4" operator="containsText" text="Perte de CA minimale atteinte">
      <formula>NOT(ISERROR(SEARCH("Perte de CA minimale atteinte",B10)))</formula>
    </cfRule>
  </conditionalFormatting>
  <conditionalFormatting sqref="B54">
    <cfRule type="containsText" dxfId="12" priority="1" operator="containsText" text="Perte de CA minimale non atteinte">
      <formula>NOT(ISERROR(SEARCH("Perte de CA minimale non atteinte",B54)))</formula>
    </cfRule>
    <cfRule type="containsText" dxfId="11" priority="2" operator="containsText" text="Perte de CA minimale atteinte">
      <formula>NOT(ISERROR(SEARCH("Perte de CA minimale atteinte",B54)))</formula>
    </cfRule>
  </conditionalFormatting>
  <dataValidations count="1">
    <dataValidation type="list" allowBlank="1" showInputMessage="1" showErrorMessage="1" sqref="B3" xr:uid="{072C0117-59CC-4006-99FE-D19821A35CC5}">
      <formula1>"Groupe 1,Groupe 2,Groupe 3,Groupe 4"</formula1>
    </dataValidation>
  </dataValidations>
  <pageMargins left="0.19685039370078741" right="0.19685039370078741" top="0.31496062992125984" bottom="0.31496062992125984" header="0.31496062992125984" footer="0.11811023622047245"/>
  <pageSetup paperSize="9" scale="85" orientation="landscape" r:id="rId1"/>
  <headerFooter>
    <oddFooter>&amp;L&amp;10Fribourg, le &amp;D&amp;R&amp;10Version du tableau de calcul : 07.04.2022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7106-0839-4FCB-9281-DD75EA760FC7}">
  <dimension ref="A1:N55"/>
  <sheetViews>
    <sheetView tabSelected="1" zoomScaleNormal="100" workbookViewId="0">
      <selection activeCell="C28" sqref="C28:C30"/>
    </sheetView>
  </sheetViews>
  <sheetFormatPr baseColWidth="10" defaultRowHeight="15" x14ac:dyDescent="0.25"/>
  <cols>
    <col min="1" max="1" width="37.28515625" style="29" customWidth="1"/>
    <col min="2" max="4" width="10.5703125" style="29" customWidth="1"/>
    <col min="5" max="5" width="6.42578125" style="29" customWidth="1"/>
    <col min="6" max="6" width="60.28515625" style="29" customWidth="1"/>
    <col min="7" max="9" width="11.7109375" style="70" customWidth="1"/>
    <col min="10" max="13" width="11.42578125" style="70"/>
    <col min="14" max="16384" width="11.42578125" style="29"/>
  </cols>
  <sheetData>
    <row r="1" spans="1:13" ht="47.25" customHeight="1" x14ac:dyDescent="0.25">
      <c r="A1" s="98" t="s">
        <v>40</v>
      </c>
      <c r="B1" s="98"/>
      <c r="C1" s="98"/>
      <c r="D1" s="98"/>
      <c r="E1" s="99"/>
      <c r="F1"/>
    </row>
    <row r="2" spans="1:13" s="4" customFormat="1" ht="26.25" customHeight="1" x14ac:dyDescent="0.2">
      <c r="A2" s="100" t="s">
        <v>74</v>
      </c>
      <c r="B2" s="101"/>
      <c r="C2" s="101"/>
      <c r="D2" s="101"/>
      <c r="E2" s="101"/>
      <c r="F2" s="100" t="s">
        <v>75</v>
      </c>
      <c r="H2" s="50"/>
      <c r="I2" s="50"/>
      <c r="J2" s="50"/>
      <c r="K2" s="50"/>
      <c r="L2" s="50"/>
      <c r="M2" s="50"/>
    </row>
    <row r="3" spans="1:13" x14ac:dyDescent="0.25">
      <c r="A3" s="102" t="s">
        <v>76</v>
      </c>
      <c r="B3" s="39" t="s">
        <v>77</v>
      </c>
      <c r="C3"/>
      <c r="D3" s="103"/>
      <c r="E3" s="103"/>
      <c r="F3" s="104" t="s">
        <v>78</v>
      </c>
      <c r="G3" s="71"/>
      <c r="H3" s="71"/>
      <c r="I3" s="72"/>
    </row>
    <row r="4" spans="1:13" x14ac:dyDescent="0.25">
      <c r="A4" s="102" t="s">
        <v>79</v>
      </c>
      <c r="B4" s="105" t="str">
        <f>VLOOKUP(B3,Listes!A8:E12,2)</f>
        <v>Patent D + Sport und Freizeit</v>
      </c>
      <c r="C4" s="105"/>
      <c r="D4" s="105"/>
      <c r="E4" s="105"/>
      <c r="F4" s="104"/>
      <c r="G4" s="71"/>
      <c r="H4" s="71"/>
      <c r="I4" s="72"/>
    </row>
    <row r="5" spans="1:13" ht="13.5" customHeight="1" x14ac:dyDescent="0.25">
      <c r="A5" s="106"/>
      <c r="B5" s="105"/>
      <c r="C5" s="105"/>
      <c r="D5" s="105"/>
      <c r="E5" s="105"/>
      <c r="F5"/>
      <c r="G5" s="71"/>
      <c r="H5" s="71"/>
      <c r="I5" s="71"/>
    </row>
    <row r="6" spans="1:13" ht="13.5" customHeight="1" x14ac:dyDescent="0.25">
      <c r="A6" s="106"/>
      <c r="B6" s="105"/>
      <c r="C6" s="105"/>
      <c r="D6" s="105"/>
      <c r="E6" s="105"/>
      <c r="F6"/>
      <c r="G6" s="71"/>
      <c r="H6" s="71"/>
      <c r="I6" s="71"/>
    </row>
    <row r="7" spans="1:13" s="77" customFormat="1" ht="14.25" customHeight="1" x14ac:dyDescent="0.2">
      <c r="A7" s="107" t="s">
        <v>80</v>
      </c>
      <c r="B7" s="108" t="s">
        <v>12</v>
      </c>
      <c r="C7" s="108" t="s">
        <v>13</v>
      </c>
      <c r="D7" s="108" t="s">
        <v>81</v>
      </c>
      <c r="E7" s="109"/>
      <c r="F7" s="110" t="s">
        <v>75</v>
      </c>
      <c r="G7" s="73"/>
      <c r="H7" s="73"/>
      <c r="I7" s="74"/>
      <c r="J7" s="75"/>
      <c r="K7" s="76"/>
      <c r="L7" s="76"/>
      <c r="M7" s="76"/>
    </row>
    <row r="8" spans="1:13" s="77" customFormat="1" ht="14.25" customHeight="1" x14ac:dyDescent="0.2">
      <c r="A8" s="107"/>
      <c r="B8" s="108"/>
      <c r="C8" s="108"/>
      <c r="D8" s="108"/>
      <c r="E8" s="109"/>
      <c r="F8" s="110"/>
      <c r="G8" s="73"/>
      <c r="H8" s="73"/>
      <c r="I8" s="74"/>
      <c r="J8" s="75"/>
      <c r="K8" s="76"/>
      <c r="L8" s="76"/>
      <c r="M8" s="76"/>
    </row>
    <row r="9" spans="1:13" x14ac:dyDescent="0.25">
      <c r="A9" s="106" t="s">
        <v>80</v>
      </c>
      <c r="B9" s="1"/>
      <c r="C9" s="1"/>
      <c r="D9" s="111" t="e">
        <f>(C9-B9)/B9</f>
        <v>#DIV/0!</v>
      </c>
      <c r="E9" s="111"/>
      <c r="F9" s="104" t="s">
        <v>82</v>
      </c>
      <c r="G9" s="78"/>
      <c r="H9" s="79"/>
      <c r="I9" s="79"/>
      <c r="J9" s="79"/>
      <c r="K9" s="79"/>
      <c r="L9" s="79"/>
      <c r="M9" s="50"/>
    </row>
    <row r="10" spans="1:13" s="10" customFormat="1" ht="15" customHeight="1" x14ac:dyDescent="0.25">
      <c r="A10" s="112"/>
      <c r="B10" s="113" t="e">
        <f>IF(OR(D9&lt;=-40%,B3="Kategorie 1",B3="Kategorie 4",D36&gt;=5000000),"Bedingung erfüllt","Bedingung nicht erfüllt")</f>
        <v>#DIV/0!</v>
      </c>
      <c r="C10" s="113"/>
      <c r="D10" s="113"/>
      <c r="E10" s="114"/>
      <c r="F10" s="115" t="s">
        <v>83</v>
      </c>
      <c r="G10" s="80"/>
      <c r="H10" s="81"/>
      <c r="I10" s="81"/>
      <c r="J10" s="82"/>
      <c r="K10" s="82"/>
      <c r="L10" s="83"/>
      <c r="M10" s="84"/>
    </row>
    <row r="11" spans="1:13" s="10" customFormat="1" ht="18.75" customHeight="1" x14ac:dyDescent="0.25">
      <c r="A11" s="112"/>
      <c r="B11" s="114"/>
      <c r="C11" s="114"/>
      <c r="D11" s="114"/>
      <c r="E11" s="114"/>
      <c r="F11" s="115"/>
      <c r="G11" s="85"/>
      <c r="H11" s="81"/>
      <c r="I11" s="81"/>
      <c r="J11" s="82"/>
      <c r="K11" s="82"/>
      <c r="L11" s="83"/>
      <c r="M11" s="84"/>
    </row>
    <row r="12" spans="1:13" s="10" customFormat="1" ht="18.75" customHeight="1" x14ac:dyDescent="0.25">
      <c r="A12" s="112"/>
      <c r="B12" s="114"/>
      <c r="C12" s="114"/>
      <c r="D12" s="114"/>
      <c r="E12" s="114"/>
      <c r="F12" s="115"/>
      <c r="G12" s="85"/>
      <c r="H12" s="81"/>
      <c r="I12" s="81"/>
      <c r="J12" s="82"/>
      <c r="K12" s="82"/>
      <c r="L12" s="83"/>
      <c r="M12" s="84"/>
    </row>
    <row r="13" spans="1:13" s="10" customFormat="1" x14ac:dyDescent="0.25">
      <c r="A13" s="116" t="s">
        <v>84</v>
      </c>
      <c r="B13" s="114"/>
      <c r="C13" s="114"/>
      <c r="D13" s="114"/>
      <c r="E13" s="114"/>
      <c r="F13" s="117"/>
      <c r="G13" s="85"/>
      <c r="H13" s="81"/>
      <c r="I13" s="81"/>
      <c r="J13" s="82"/>
      <c r="K13" s="82"/>
      <c r="L13" s="83"/>
      <c r="M13" s="84"/>
    </row>
    <row r="14" spans="1:13" ht="13.5" customHeight="1" x14ac:dyDescent="0.25">
      <c r="A14" s="118"/>
      <c r="B14"/>
      <c r="C14" s="119"/>
      <c r="D14" s="120"/>
      <c r="E14" s="120"/>
      <c r="F14"/>
    </row>
    <row r="15" spans="1:13" s="77" customFormat="1" ht="14.25" customHeight="1" x14ac:dyDescent="0.2">
      <c r="A15" s="107" t="s">
        <v>85</v>
      </c>
      <c r="B15" s="107"/>
      <c r="C15" s="108" t="s">
        <v>13</v>
      </c>
      <c r="D15" s="100"/>
      <c r="E15" s="121"/>
      <c r="F15" s="110" t="s">
        <v>75</v>
      </c>
      <c r="G15" s="73"/>
      <c r="H15" s="74"/>
      <c r="I15" s="75"/>
      <c r="J15" s="76"/>
      <c r="K15" s="76"/>
      <c r="L15" s="76"/>
      <c r="M15" s="76"/>
    </row>
    <row r="16" spans="1:13" s="77" customFormat="1" ht="14.25" customHeight="1" x14ac:dyDescent="0.2">
      <c r="A16" s="107"/>
      <c r="B16" s="107"/>
      <c r="C16" s="108" t="s">
        <v>13</v>
      </c>
      <c r="D16" s="100"/>
      <c r="E16" s="121"/>
      <c r="F16" s="110"/>
      <c r="G16" s="73"/>
      <c r="H16" s="74"/>
      <c r="I16" s="75"/>
      <c r="J16" s="76"/>
      <c r="K16" s="76"/>
      <c r="L16" s="76"/>
      <c r="M16" s="76"/>
    </row>
    <row r="17" spans="1:14" x14ac:dyDescent="0.25">
      <c r="A17" s="122" t="s">
        <v>86</v>
      </c>
      <c r="B17" s="123"/>
      <c r="C17" s="16"/>
      <c r="D17" s="124"/>
      <c r="E17" s="124"/>
      <c r="F17" s="125" t="s">
        <v>87</v>
      </c>
      <c r="G17" s="89"/>
      <c r="H17" s="89"/>
      <c r="I17" s="89"/>
      <c r="J17" s="89"/>
      <c r="K17" s="89"/>
      <c r="L17" s="89"/>
      <c r="M17" s="89"/>
      <c r="N17" s="89"/>
    </row>
    <row r="18" spans="1:14" x14ac:dyDescent="0.25">
      <c r="A18" s="106" t="s">
        <v>88</v>
      </c>
      <c r="B18" s="126"/>
      <c r="C18" s="1"/>
      <c r="D18" s="127"/>
      <c r="E18" s="127"/>
      <c r="F18" s="125"/>
      <c r="G18" s="89"/>
      <c r="H18" s="89"/>
      <c r="I18" s="89"/>
      <c r="J18" s="89"/>
      <c r="K18" s="89"/>
      <c r="L18" s="89"/>
      <c r="M18" s="89"/>
      <c r="N18" s="89"/>
    </row>
    <row r="19" spans="1:14" x14ac:dyDescent="0.25">
      <c r="A19" s="128" t="s">
        <v>89</v>
      </c>
      <c r="B19" s="129"/>
      <c r="C19" s="37"/>
      <c r="D19" s="130"/>
      <c r="E19" s="130"/>
      <c r="F19" s="131"/>
      <c r="G19" s="78"/>
      <c r="H19" s="79"/>
      <c r="I19" s="79"/>
      <c r="J19" s="79"/>
    </row>
    <row r="20" spans="1:14" x14ac:dyDescent="0.25">
      <c r="A20" s="128" t="s">
        <v>90</v>
      </c>
      <c r="B20" s="129"/>
      <c r="C20" s="37"/>
      <c r="D20" s="130"/>
      <c r="E20" s="130"/>
      <c r="F20" s="131"/>
      <c r="G20" s="79"/>
      <c r="H20" s="79"/>
      <c r="I20" s="79"/>
      <c r="J20" s="79"/>
    </row>
    <row r="21" spans="1:14" x14ac:dyDescent="0.25">
      <c r="A21" s="128" t="s">
        <v>91</v>
      </c>
      <c r="B21" s="129"/>
      <c r="C21" s="37"/>
      <c r="D21" s="130"/>
      <c r="E21" s="130"/>
      <c r="F21" s="131"/>
      <c r="G21" s="79"/>
      <c r="H21" s="79"/>
      <c r="I21" s="79"/>
      <c r="J21" s="79"/>
    </row>
    <row r="22" spans="1:14" x14ac:dyDescent="0.25">
      <c r="A22" s="122" t="s">
        <v>92</v>
      </c>
      <c r="B22" s="123"/>
      <c r="C22" s="16"/>
      <c r="D22" s="124"/>
      <c r="E22" s="124"/>
      <c r="F22" s="125"/>
      <c r="G22" s="79"/>
      <c r="H22" s="79"/>
      <c r="I22" s="79"/>
      <c r="J22" s="79"/>
    </row>
    <row r="23" spans="1:14" x14ac:dyDescent="0.25">
      <c r="A23" s="122" t="s">
        <v>93</v>
      </c>
      <c r="B23" s="123"/>
      <c r="C23" s="16"/>
      <c r="D23" s="124"/>
      <c r="E23" s="124"/>
      <c r="F23" s="125"/>
      <c r="G23" s="79"/>
      <c r="H23" s="79"/>
      <c r="I23" s="79"/>
      <c r="J23" s="79"/>
    </row>
    <row r="24" spans="1:14" x14ac:dyDescent="0.25">
      <c r="A24" s="122" t="s">
        <v>94</v>
      </c>
      <c r="B24" s="123"/>
      <c r="C24" s="16"/>
      <c r="D24" s="124"/>
      <c r="E24" s="124"/>
      <c r="F24" s="125"/>
      <c r="G24" s="78"/>
      <c r="H24" s="79"/>
      <c r="I24" s="79"/>
      <c r="J24" s="79"/>
    </row>
    <row r="25" spans="1:14" x14ac:dyDescent="0.25">
      <c r="A25" s="122" t="s">
        <v>95</v>
      </c>
      <c r="B25" s="123"/>
      <c r="C25" s="16"/>
      <c r="D25" s="124"/>
      <c r="E25" s="124"/>
      <c r="F25" s="125"/>
      <c r="G25" s="79"/>
      <c r="H25" s="79"/>
      <c r="I25" s="79"/>
      <c r="J25" s="79"/>
    </row>
    <row r="26" spans="1:14" x14ac:dyDescent="0.25">
      <c r="A26" s="132" t="s">
        <v>96</v>
      </c>
      <c r="B26" s="133"/>
      <c r="C26" s="133">
        <f>SUM(C17:C25)</f>
        <v>0</v>
      </c>
      <c r="D26" s="134"/>
      <c r="E26" s="134"/>
      <c r="F26" s="120"/>
      <c r="G26" s="93"/>
      <c r="H26" s="93"/>
      <c r="I26" s="93"/>
      <c r="J26" s="93"/>
      <c r="K26" s="93"/>
      <c r="L26" s="93"/>
      <c r="M26" s="93"/>
      <c r="N26" s="93"/>
    </row>
    <row r="27" spans="1:14" x14ac:dyDescent="0.25">
      <c r="A27" s="106" t="s">
        <v>97</v>
      </c>
      <c r="B27" s="126"/>
      <c r="C27" s="126">
        <f>C9</f>
        <v>0</v>
      </c>
      <c r="D27" s="127"/>
      <c r="E27" s="127"/>
      <c r="F27" s="120" t="s">
        <v>98</v>
      </c>
      <c r="G27" s="79"/>
      <c r="H27" s="79"/>
      <c r="I27" s="79"/>
      <c r="J27" s="79"/>
      <c r="K27" s="79"/>
      <c r="L27" s="50"/>
    </row>
    <row r="28" spans="1:14" x14ac:dyDescent="0.25">
      <c r="A28" s="106" t="s">
        <v>99</v>
      </c>
      <c r="B28" s="126"/>
      <c r="C28" s="1"/>
      <c r="D28" s="127"/>
      <c r="E28" s="127"/>
      <c r="F28" s="120" t="s">
        <v>100</v>
      </c>
      <c r="G28" s="79"/>
      <c r="H28" s="79"/>
      <c r="I28" s="79"/>
      <c r="J28" s="79"/>
      <c r="K28" s="79"/>
      <c r="L28" s="50"/>
    </row>
    <row r="29" spans="1:14" x14ac:dyDescent="0.25">
      <c r="A29" s="106" t="s">
        <v>101</v>
      </c>
      <c r="B29" s="126"/>
      <c r="C29" s="1"/>
      <c r="D29" s="127"/>
      <c r="E29" s="127"/>
      <c r="F29" s="120" t="s">
        <v>102</v>
      </c>
      <c r="G29" s="79"/>
      <c r="H29" s="79"/>
      <c r="I29" s="79"/>
      <c r="J29" s="79"/>
      <c r="K29" s="79"/>
      <c r="L29" s="50"/>
    </row>
    <row r="30" spans="1:14" x14ac:dyDescent="0.25">
      <c r="A30" s="106" t="s">
        <v>103</v>
      </c>
      <c r="B30" s="126"/>
      <c r="C30" s="1"/>
      <c r="D30" s="127"/>
      <c r="E30" s="127"/>
      <c r="F30" s="120" t="s">
        <v>104</v>
      </c>
      <c r="G30" s="79"/>
      <c r="H30" s="79"/>
      <c r="I30" s="79"/>
      <c r="J30" s="79"/>
      <c r="K30" s="79"/>
      <c r="L30" s="50"/>
    </row>
    <row r="31" spans="1:14" x14ac:dyDescent="0.25">
      <c r="A31" s="135" t="s">
        <v>105</v>
      </c>
      <c r="B31" s="136"/>
      <c r="C31" s="136">
        <f>IF(SUM(C27:C30)&gt;C26,0,C26-SUM(C27:C30))</f>
        <v>0</v>
      </c>
      <c r="D31" s="134"/>
      <c r="E31" s="134"/>
      <c r="F31" s="120"/>
      <c r="G31" s="79"/>
      <c r="I31" s="79"/>
      <c r="J31" s="79"/>
      <c r="L31" s="50"/>
    </row>
    <row r="32" spans="1:14" x14ac:dyDescent="0.25">
      <c r="A32" s="137" t="s">
        <v>106</v>
      </c>
      <c r="B32" s="138">
        <f>IF(D36&gt;5000000,0.6,VLOOKUP(B3,Listes!A8:E12,5))</f>
        <v>0.8</v>
      </c>
      <c r="C32" s="119">
        <f>C31*B32</f>
        <v>0</v>
      </c>
      <c r="D32" s="139"/>
      <c r="E32" s="139"/>
      <c r="F32" s="120" t="s">
        <v>107</v>
      </c>
      <c r="G32" s="79"/>
      <c r="I32" s="79"/>
      <c r="J32" s="79"/>
      <c r="L32" s="50"/>
    </row>
    <row r="33" spans="1:13" x14ac:dyDescent="0.25">
      <c r="A33" s="106"/>
      <c r="B33" s="126"/>
      <c r="C33" s="140"/>
      <c r="D33" s="140"/>
      <c r="E33" s="140"/>
      <c r="F33" s="120"/>
      <c r="G33" s="79"/>
      <c r="H33" s="79"/>
      <c r="I33" s="79"/>
      <c r="J33" s="79"/>
      <c r="K33" s="79"/>
      <c r="L33" s="50"/>
    </row>
    <row r="34" spans="1:13" s="77" customFormat="1" ht="14.25" customHeight="1" x14ac:dyDescent="0.2">
      <c r="A34" s="107" t="s">
        <v>108</v>
      </c>
      <c r="B34" s="108">
        <v>2018</v>
      </c>
      <c r="C34" s="108">
        <v>2019</v>
      </c>
      <c r="D34" s="108" t="s">
        <v>109</v>
      </c>
      <c r="E34" s="109"/>
      <c r="F34" s="110" t="s">
        <v>75</v>
      </c>
      <c r="G34" s="73"/>
      <c r="H34" s="74"/>
      <c r="I34" s="75"/>
      <c r="J34" s="76"/>
      <c r="K34" s="76"/>
      <c r="L34" s="76"/>
      <c r="M34" s="76"/>
    </row>
    <row r="35" spans="1:13" s="77" customFormat="1" ht="14.25" customHeight="1" x14ac:dyDescent="0.2">
      <c r="A35" s="107"/>
      <c r="B35" s="108"/>
      <c r="C35" s="108"/>
      <c r="D35" s="108"/>
      <c r="E35" s="109"/>
      <c r="F35" s="110"/>
      <c r="G35" s="73"/>
      <c r="H35" s="74"/>
      <c r="I35" s="75"/>
      <c r="J35" s="76"/>
      <c r="K35" s="76"/>
      <c r="L35" s="76"/>
      <c r="M35" s="76"/>
    </row>
    <row r="36" spans="1:13" x14ac:dyDescent="0.25">
      <c r="A36" s="102" t="s">
        <v>110</v>
      </c>
      <c r="B36" s="1">
        <v>250000</v>
      </c>
      <c r="C36" s="1">
        <v>350000</v>
      </c>
      <c r="D36" s="119">
        <f>ROUND(AVERAGE(B36,C36),0)</f>
        <v>300000</v>
      </c>
      <c r="E36" s="119"/>
      <c r="F36" s="102" t="s">
        <v>111</v>
      </c>
      <c r="G36" s="79"/>
      <c r="H36" s="79"/>
      <c r="I36" s="79"/>
      <c r="J36" s="79"/>
      <c r="K36" s="79"/>
      <c r="L36" s="50"/>
    </row>
    <row r="37" spans="1:13" ht="13.5" customHeight="1" x14ac:dyDescent="0.25">
      <c r="A37" s="102" t="s">
        <v>112</v>
      </c>
      <c r="B37" s="141">
        <f>IF(D36&gt;=5000000,0.045,VLOOKUP(B3,Listes!A8:E12,3))</f>
        <v>7.4999999999999997E-2</v>
      </c>
      <c r="C37" s="140"/>
      <c r="D37"/>
      <c r="E37"/>
      <c r="F37" s="102" t="s">
        <v>113</v>
      </c>
      <c r="G37" s="78"/>
      <c r="H37" s="79"/>
      <c r="I37" s="79"/>
      <c r="J37" s="79"/>
      <c r="K37" s="79"/>
      <c r="L37" s="50"/>
    </row>
    <row r="38" spans="1:13" ht="13.5" customHeight="1" x14ac:dyDescent="0.25">
      <c r="A38" s="102" t="s">
        <v>114</v>
      </c>
      <c r="B38" s="126">
        <f>IF(D36&gt;=5000000,600000,VLOOKUP(B3,Listes!A8:E12,4))</f>
        <v>375000</v>
      </c>
      <c r="C38" s="140"/>
      <c r="D38"/>
      <c r="E38"/>
      <c r="F38" s="102" t="s">
        <v>115</v>
      </c>
      <c r="G38" s="78"/>
      <c r="H38" s="79"/>
      <c r="I38" s="79"/>
      <c r="J38" s="79"/>
      <c r="K38" s="79"/>
      <c r="L38" s="50"/>
    </row>
    <row r="39" spans="1:13" ht="13.5" customHeight="1" x14ac:dyDescent="0.25">
      <c r="A39" s="142" t="s">
        <v>108</v>
      </c>
      <c r="B39" s="119">
        <f>IF(D36*B37&gt;=B38,B38,D36*B37)</f>
        <v>22500</v>
      </c>
      <c r="C39" s="143"/>
      <c r="D39"/>
      <c r="E39"/>
      <c r="F39" s="102"/>
      <c r="G39" s="79"/>
      <c r="H39" s="79"/>
      <c r="I39" s="79"/>
      <c r="J39" s="79"/>
      <c r="K39" s="79"/>
      <c r="L39" s="50"/>
    </row>
    <row r="40" spans="1:13" x14ac:dyDescent="0.25">
      <c r="A40" s="102"/>
      <c r="B40" s="140"/>
      <c r="C40"/>
      <c r="D40" s="142"/>
      <c r="E40" s="142"/>
      <c r="F40" s="144"/>
      <c r="G40" s="79"/>
      <c r="H40" s="79"/>
      <c r="I40" s="79"/>
      <c r="J40" s="79"/>
      <c r="K40" s="79"/>
      <c r="L40" s="50"/>
    </row>
    <row r="41" spans="1:13" s="77" customFormat="1" ht="26.25" customHeight="1" x14ac:dyDescent="0.25">
      <c r="A41" s="100" t="s">
        <v>116</v>
      </c>
      <c r="B41" s="145">
        <v>44561</v>
      </c>
      <c r="C41" s="109"/>
      <c r="D41" s="109"/>
      <c r="E41" s="109"/>
      <c r="F41" s="121" t="s">
        <v>75</v>
      </c>
      <c r="G41" s="73"/>
      <c r="H41" s="76"/>
      <c r="I41" s="76"/>
      <c r="J41" s="76"/>
      <c r="K41" s="76"/>
      <c r="L41" s="76"/>
      <c r="M41" s="76"/>
    </row>
    <row r="42" spans="1:13" x14ac:dyDescent="0.25">
      <c r="A42" s="146" t="s">
        <v>117</v>
      </c>
      <c r="B42" s="126"/>
      <c r="C42"/>
      <c r="D42" s="119"/>
      <c r="E42" s="119"/>
      <c r="F42" s="120"/>
      <c r="G42" s="88"/>
      <c r="H42" s="79"/>
      <c r="I42" s="79"/>
      <c r="J42" s="50"/>
    </row>
    <row r="43" spans="1:13" ht="5.25" customHeight="1" x14ac:dyDescent="0.25">
      <c r="A43" s="146"/>
      <c r="B43" s="126"/>
      <c r="C43"/>
      <c r="D43" s="119"/>
      <c r="E43" s="119"/>
      <c r="F43" s="120"/>
      <c r="G43" s="88"/>
      <c r="H43" s="79"/>
      <c r="I43" s="79"/>
      <c r="J43" s="50"/>
    </row>
    <row r="44" spans="1:13" x14ac:dyDescent="0.25">
      <c r="A44" s="106" t="s">
        <v>118</v>
      </c>
      <c r="B44" s="1"/>
      <c r="C44"/>
      <c r="D44" s="119"/>
      <c r="E44" s="119"/>
      <c r="F44" s="147" t="s">
        <v>119</v>
      </c>
      <c r="G44" s="88"/>
      <c r="H44" s="79"/>
      <c r="I44" s="79"/>
      <c r="J44" s="50"/>
    </row>
    <row r="45" spans="1:13" x14ac:dyDescent="0.25">
      <c r="A45" s="106" t="s">
        <v>120</v>
      </c>
      <c r="B45" s="1"/>
      <c r="C45"/>
      <c r="D45" s="119"/>
      <c r="E45" s="119"/>
      <c r="F45" s="147" t="s">
        <v>119</v>
      </c>
      <c r="G45" s="88"/>
      <c r="H45" s="79"/>
      <c r="I45" s="79"/>
      <c r="J45" s="50"/>
    </row>
    <row r="46" spans="1:13" x14ac:dyDescent="0.25">
      <c r="A46" s="106" t="s">
        <v>121</v>
      </c>
      <c r="B46" s="1"/>
      <c r="C46"/>
      <c r="D46" s="119"/>
      <c r="E46" s="119"/>
      <c r="F46" s="147" t="s">
        <v>119</v>
      </c>
      <c r="G46" s="88"/>
      <c r="H46" s="79"/>
      <c r="I46" s="79"/>
      <c r="J46" s="50"/>
    </row>
    <row r="47" spans="1:13" x14ac:dyDescent="0.25">
      <c r="A47" s="106" t="s">
        <v>122</v>
      </c>
      <c r="B47" s="1"/>
      <c r="C47"/>
      <c r="D47" s="119"/>
      <c r="E47" s="119"/>
      <c r="F47" s="147" t="s">
        <v>123</v>
      </c>
      <c r="G47" s="88"/>
      <c r="H47" s="79"/>
      <c r="I47" s="79"/>
      <c r="J47" s="50"/>
    </row>
    <row r="48" spans="1:13" x14ac:dyDescent="0.25">
      <c r="A48" s="132" t="s">
        <v>1</v>
      </c>
      <c r="B48" s="133">
        <f>IF(SUM(B44:B47)&lt;0,0,SUM(B44:B47))</f>
        <v>0</v>
      </c>
      <c r="C48"/>
      <c r="D48"/>
      <c r="E48"/>
      <c r="F48" s="112"/>
    </row>
    <row r="49" spans="1:13" s="25" customFormat="1" ht="15" customHeight="1" x14ac:dyDescent="0.25">
      <c r="A49" s="148" t="s">
        <v>124</v>
      </c>
      <c r="B49" s="149">
        <v>-500000</v>
      </c>
      <c r="C49" s="116"/>
      <c r="D49" s="116"/>
      <c r="E49" s="116"/>
      <c r="F49" s="147" t="s">
        <v>125</v>
      </c>
    </row>
    <row r="50" spans="1:13" s="25" customFormat="1" ht="15" customHeight="1" x14ac:dyDescent="0.25">
      <c r="A50" s="142" t="s">
        <v>126</v>
      </c>
      <c r="B50" s="150">
        <f>IF(SUM(B48:B49)&lt;0,0,SUM(B48:B49))</f>
        <v>0</v>
      </c>
      <c r="C50" s="116"/>
      <c r="D50" s="116"/>
      <c r="E50" s="116"/>
      <c r="F50" s="147" t="s">
        <v>127</v>
      </c>
    </row>
    <row r="51" spans="1:13" s="25" customFormat="1" ht="15" customHeight="1" x14ac:dyDescent="0.25">
      <c r="A51" s="102"/>
      <c r="B51" s="140"/>
      <c r="C51" s="102"/>
      <c r="D51" s="140"/>
      <c r="E51" s="140"/>
      <c r="F51" s="140"/>
    </row>
    <row r="52" spans="1:13" s="77" customFormat="1" ht="26.25" customHeight="1" x14ac:dyDescent="0.25">
      <c r="A52" s="100" t="s">
        <v>128</v>
      </c>
      <c r="B52" s="151" t="s">
        <v>13</v>
      </c>
      <c r="C52" s="145"/>
      <c r="D52" s="109"/>
      <c r="E52" s="109"/>
      <c r="F52" s="121" t="s">
        <v>75</v>
      </c>
      <c r="G52" s="73"/>
      <c r="H52" s="76"/>
      <c r="I52" s="76"/>
      <c r="J52" s="76"/>
      <c r="K52" s="76"/>
      <c r="L52" s="76"/>
      <c r="M52" s="76"/>
    </row>
    <row r="53" spans="1:13" s="25" customFormat="1" ht="15" customHeight="1" x14ac:dyDescent="0.25">
      <c r="A53" s="102" t="s">
        <v>129</v>
      </c>
      <c r="B53" s="140">
        <f>IF(IF((C32)&lt;=B39,(C32-B50),(B39-B50))&lt;=0,0,IF((C32)&lt;=B39,(C32-B50),(B39-B50)))</f>
        <v>0</v>
      </c>
      <c r="C53" s="102"/>
      <c r="D53" s="140"/>
      <c r="E53" s="140"/>
      <c r="F53" s="140"/>
    </row>
    <row r="54" spans="1:13" s="10" customFormat="1" ht="7.5" customHeight="1" x14ac:dyDescent="0.25">
      <c r="A54" s="112"/>
      <c r="B54" s="114"/>
      <c r="C54" s="114"/>
      <c r="D54" s="114"/>
      <c r="E54" s="114"/>
      <c r="F54" s="117"/>
      <c r="G54" s="85"/>
      <c r="H54" s="81"/>
      <c r="I54" s="81"/>
      <c r="J54" s="82"/>
      <c r="K54" s="82"/>
      <c r="L54" s="83"/>
      <c r="M54" s="84"/>
    </row>
    <row r="55" spans="1:13" s="25" customFormat="1" ht="15" customHeight="1" x14ac:dyDescent="0.25">
      <c r="A55" s="116" t="s">
        <v>130</v>
      </c>
      <c r="B55" s="140"/>
      <c r="C55" s="102"/>
      <c r="D55" s="140"/>
      <c r="E55" s="140"/>
      <c r="F55" s="140"/>
    </row>
  </sheetData>
  <sheetProtection algorithmName="SHA-512" hashValue="DxyFT9mB8OQ6FYKBo+MOQgQP+7Hkj0Ziloj0Z/lbdJoZrb7/YdROuKFLvKFRgETlyxWv++F1p4e/oZDrHKDRiA==" saltValue="h4utP4gSZBQsRK1PKChOtw==" spinCount="100000" sheet="1" objects="1" scenarios="1" selectLockedCells="1"/>
  <dataConsolidate/>
  <mergeCells count="19">
    <mergeCell ref="G17:N18"/>
    <mergeCell ref="G26:N26"/>
    <mergeCell ref="A34:A35"/>
    <mergeCell ref="B34:B35"/>
    <mergeCell ref="C34:C35"/>
    <mergeCell ref="D34:D35"/>
    <mergeCell ref="F34:F35"/>
    <mergeCell ref="F7:F8"/>
    <mergeCell ref="B10:D10"/>
    <mergeCell ref="F10:F12"/>
    <mergeCell ref="A15:B16"/>
    <mergeCell ref="C15:C16"/>
    <mergeCell ref="F15:F16"/>
    <mergeCell ref="A1:D1"/>
    <mergeCell ref="B4:E6"/>
    <mergeCell ref="A7:A8"/>
    <mergeCell ref="B7:B8"/>
    <mergeCell ref="C7:C8"/>
    <mergeCell ref="D7:D8"/>
  </mergeCells>
  <conditionalFormatting sqref="D40:E40 A40:B40 C37:C39">
    <cfRule type="containsText" dxfId="5" priority="6" operator="containsText" text="Maximum atteint">
      <formula>NOT(ISERROR(SEARCH("Maximum atteint",A37)))</formula>
    </cfRule>
  </conditionalFormatting>
  <conditionalFormatting sqref="B10:B13">
    <cfRule type="containsText" dxfId="4" priority="4" operator="containsText" text="Bedingung nicht erfüllt">
      <formula>NOT(ISERROR(SEARCH("Bedingung nicht erfüllt",B10)))</formula>
    </cfRule>
    <cfRule type="containsText" dxfId="3" priority="5" operator="containsText" text="Bedingung erfüllt">
      <formula>NOT(ISERROR(SEARCH("Bedingung erfüllt",B10)))</formula>
    </cfRule>
  </conditionalFormatting>
  <conditionalFormatting sqref="B54">
    <cfRule type="containsText" dxfId="2" priority="2" operator="containsText" text="Perte de CA minimale non atteinte">
      <formula>NOT(ISERROR(SEARCH("Perte de CA minimale non atteinte",B54)))</formula>
    </cfRule>
    <cfRule type="containsText" dxfId="1" priority="3" operator="containsText" text="Perte de CA minimale atteinte">
      <formula>NOT(ISERROR(SEARCH("Perte de CA minimale atteinte",B54)))</formula>
    </cfRule>
  </conditionalFormatting>
  <conditionalFormatting sqref="A36:A39">
    <cfRule type="containsText" dxfId="0" priority="1" operator="containsText" text="Maximum atteint">
      <formula>NOT(ISERROR(SEARCH("Maximum atteint",A36)))</formula>
    </cfRule>
  </conditionalFormatting>
  <pageMargins left="0.19685039370078741" right="0.19685039370078741" top="0.31496062992125984" bottom="0.31496062992125984" header="0.31496062992125984" footer="0.11811023622047245"/>
  <pageSetup paperSize="9" scale="85" orientation="landscape" r:id="rId1"/>
  <headerFooter>
    <oddFooter>&amp;L&amp;10Fribourg, le &amp;D&amp;R&amp;10Version du tableau de calcul : 07.04.2022</oddFooter>
  </headerFooter>
  <rowBreaks count="1" manualBreakCount="1">
    <brk id="4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0CBE11-A8EC-4850-90DD-44C582796730}">
          <x14:formula1>
            <xm:f>Listes!$A$9:$A$12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D000-4923-40A9-9692-41240200D893}">
  <dimension ref="A1:E12"/>
  <sheetViews>
    <sheetView workbookViewId="0">
      <selection activeCell="B11" sqref="B11"/>
    </sheetView>
  </sheetViews>
  <sheetFormatPr baseColWidth="10" defaultRowHeight="15" x14ac:dyDescent="0.25"/>
  <cols>
    <col min="2" max="2" width="100.85546875" bestFit="1" customWidth="1"/>
    <col min="3" max="3" width="9.28515625" bestFit="1" customWidth="1"/>
    <col min="5" max="5" width="11" bestFit="1" customWidth="1"/>
  </cols>
  <sheetData>
    <row r="1" spans="1:5" x14ac:dyDescent="0.25">
      <c r="A1" t="s">
        <v>25</v>
      </c>
      <c r="B1" t="s">
        <v>26</v>
      </c>
      <c r="C1" t="s">
        <v>65</v>
      </c>
      <c r="D1" t="s">
        <v>66</v>
      </c>
      <c r="E1" t="s">
        <v>59</v>
      </c>
    </row>
    <row r="2" spans="1:5" x14ac:dyDescent="0.25">
      <c r="A2" t="s">
        <v>18</v>
      </c>
      <c r="B2" t="s">
        <v>21</v>
      </c>
      <c r="C2" s="44">
        <v>7.4999999999999997E-2</v>
      </c>
      <c r="D2" s="69">
        <v>375000</v>
      </c>
      <c r="E2" s="45">
        <v>0.8</v>
      </c>
    </row>
    <row r="3" spans="1:5" x14ac:dyDescent="0.25">
      <c r="A3" t="s">
        <v>19</v>
      </c>
      <c r="B3" t="s">
        <v>22</v>
      </c>
      <c r="C3" s="44">
        <v>7.4999999999999997E-2</v>
      </c>
      <c r="D3" s="69">
        <v>375000</v>
      </c>
      <c r="E3" s="45">
        <v>0.6</v>
      </c>
    </row>
    <row r="4" spans="1:5" x14ac:dyDescent="0.25">
      <c r="A4" t="s">
        <v>16</v>
      </c>
      <c r="B4" t="s">
        <v>24</v>
      </c>
      <c r="C4" s="44">
        <v>4.4999999999999998E-2</v>
      </c>
      <c r="D4" s="69">
        <v>225000</v>
      </c>
      <c r="E4" s="45">
        <v>0.6</v>
      </c>
    </row>
    <row r="5" spans="1:5" x14ac:dyDescent="0.25">
      <c r="A5" t="s">
        <v>20</v>
      </c>
      <c r="B5" t="s">
        <v>23</v>
      </c>
      <c r="C5" s="45">
        <v>0.09</v>
      </c>
      <c r="D5" s="69">
        <v>1200000</v>
      </c>
      <c r="E5" s="45">
        <v>0.8</v>
      </c>
    </row>
    <row r="8" spans="1:5" x14ac:dyDescent="0.25">
      <c r="A8" t="s">
        <v>131</v>
      </c>
      <c r="B8" t="s">
        <v>132</v>
      </c>
      <c r="C8" t="s">
        <v>65</v>
      </c>
      <c r="D8" t="s">
        <v>66</v>
      </c>
      <c r="E8" t="s">
        <v>59</v>
      </c>
    </row>
    <row r="9" spans="1:5" x14ac:dyDescent="0.25">
      <c r="A9" t="s">
        <v>77</v>
      </c>
      <c r="B9" t="s">
        <v>133</v>
      </c>
      <c r="C9" s="44">
        <v>7.4999999999999997E-2</v>
      </c>
      <c r="D9" s="69">
        <v>375000</v>
      </c>
      <c r="E9" s="45">
        <v>0.8</v>
      </c>
    </row>
    <row r="10" spans="1:5" x14ac:dyDescent="0.25">
      <c r="A10" t="s">
        <v>134</v>
      </c>
      <c r="B10" t="s">
        <v>135</v>
      </c>
      <c r="C10" s="44">
        <v>7.4999999999999997E-2</v>
      </c>
      <c r="D10" s="69">
        <v>375000</v>
      </c>
      <c r="E10" s="45">
        <v>0.6</v>
      </c>
    </row>
    <row r="11" spans="1:5" x14ac:dyDescent="0.25">
      <c r="A11" t="s">
        <v>136</v>
      </c>
      <c r="B11" t="s">
        <v>137</v>
      </c>
      <c r="C11" s="44">
        <v>4.4999999999999998E-2</v>
      </c>
      <c r="D11" s="69">
        <v>225000</v>
      </c>
      <c r="E11" s="45">
        <v>0.6</v>
      </c>
    </row>
    <row r="12" spans="1:5" x14ac:dyDescent="0.25">
      <c r="A12" t="s">
        <v>138</v>
      </c>
      <c r="B12" t="s">
        <v>139</v>
      </c>
      <c r="C12" s="45">
        <v>0.09</v>
      </c>
      <c r="D12" s="69">
        <v>1200000</v>
      </c>
      <c r="E12" s="45">
        <v>0.8</v>
      </c>
    </row>
  </sheetData>
  <sheetProtection algorithmName="SHA-512" hashValue="PVluYr26K1RYwN08B9FnvFHOUsDFwq/qsgxYaclswl2Egqa8b0RboA/as141yXtMR7DK9xmrVr/npXF9NxWCtw==" saltValue="8eRChEWLS8jS0AwMc4q61g==" spinCount="100000" sheet="1" objects="1" scenarios="1" selectLockedCells="1" selectUnlockedCells="1"/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8E7420-56B4-4F76-BD8C-4976D10BEE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Français</vt:lpstr>
      <vt:lpstr>Deutsch</vt:lpstr>
      <vt:lpstr>Listes</vt:lpstr>
      <vt:lpstr>Deutsch!Impression_des_titres</vt:lpstr>
      <vt:lpstr>Français!Impression_des_titres</vt:lpstr>
      <vt:lpstr>Deutsch!Zone_d_impression</vt:lpstr>
      <vt:lpstr>Français!Zone_d_impression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Bourquenoud Lara</dc:creator>
  <cp:lastModifiedBy>Cornu Thomas</cp:lastModifiedBy>
  <cp:lastPrinted>2022-05-16T15:40:42Z</cp:lastPrinted>
  <dcterms:created xsi:type="dcterms:W3CDTF">2020-11-19T14:42:47Z</dcterms:created>
  <dcterms:modified xsi:type="dcterms:W3CDTF">2022-05-19T12:44:57Z</dcterms:modified>
</cp:coreProperties>
</file>